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012Vi1\Desktop\"/>
    </mc:Choice>
  </mc:AlternateContent>
  <xr:revisionPtr revIDLastSave="0" documentId="13_ncr:1_{72692BE4-7B00-4FA8-83B3-1FDE27AAE047}" xr6:coauthVersionLast="33" xr6:coauthVersionMax="33" xr10:uidLastSave="{00000000-0000-0000-0000-000000000000}"/>
  <bookViews>
    <workbookView xWindow="0" yWindow="0" windowWidth="20160" windowHeight="9504" activeTab="3" xr2:uid="{15DE0E68-C2FB-453B-868E-87F4B176806D}"/>
  </bookViews>
  <sheets>
    <sheet name="Utbytteinfo" sheetId="1" r:id="rId1"/>
    <sheet name="Aksjekurs 31.12." sheetId="2" r:id="rId2"/>
    <sheet name="Valutakurs" sheetId="4" r:id="rId3"/>
    <sheet name="Yield" sheetId="3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3" l="1"/>
  <c r="S17" i="3"/>
  <c r="AG14" i="3"/>
  <c r="Z14" i="3"/>
  <c r="AG5" i="3"/>
  <c r="AF5" i="3"/>
  <c r="AE5" i="3"/>
  <c r="AD5" i="3"/>
  <c r="AC5" i="3"/>
  <c r="AB5" i="3"/>
  <c r="AB16" i="3" s="1"/>
  <c r="AA5" i="3"/>
  <c r="AA16" i="3" s="1"/>
  <c r="Z5" i="3"/>
  <c r="Z16" i="3"/>
  <c r="AG13" i="3"/>
  <c r="AG12" i="3"/>
  <c r="AF12" i="3"/>
  <c r="AE12" i="3"/>
  <c r="AD12" i="3"/>
  <c r="AC12" i="3"/>
  <c r="Z12" i="3"/>
  <c r="Y12" i="3"/>
  <c r="X12" i="3"/>
  <c r="X16" i="3" s="1"/>
  <c r="W12" i="3"/>
  <c r="AG11" i="3"/>
  <c r="AF11" i="3"/>
  <c r="AE11" i="3"/>
  <c r="AD11" i="3"/>
  <c r="I16" i="3"/>
  <c r="I10" i="3"/>
  <c r="AG10" i="3"/>
  <c r="AF10" i="3"/>
  <c r="AE10" i="3"/>
  <c r="AD10" i="3"/>
  <c r="AC10" i="3"/>
  <c r="Z10" i="3"/>
  <c r="AG9" i="3"/>
  <c r="AF9" i="3"/>
  <c r="AE9" i="3"/>
  <c r="AD9" i="3"/>
  <c r="AC9" i="3"/>
  <c r="AB9" i="3"/>
  <c r="Z9" i="3"/>
  <c r="Y9" i="3"/>
  <c r="Y16" i="3" s="1"/>
  <c r="AG8" i="3"/>
  <c r="AF8" i="3"/>
  <c r="AE8" i="3"/>
  <c r="AD8" i="3"/>
  <c r="AC8" i="3"/>
  <c r="AB8" i="3"/>
  <c r="AA8" i="3"/>
  <c r="Z8" i="3"/>
  <c r="Y8" i="3"/>
  <c r="X8" i="3"/>
  <c r="W8" i="3"/>
  <c r="V8" i="3"/>
  <c r="V16" i="3" s="1"/>
  <c r="U8" i="3"/>
  <c r="T8" i="3"/>
  <c r="S8" i="3"/>
  <c r="AG6" i="3"/>
  <c r="AF6" i="3"/>
  <c r="AD6" i="3"/>
  <c r="Z6" i="3"/>
  <c r="Y6" i="3"/>
  <c r="AG4" i="3"/>
  <c r="AF4" i="3"/>
  <c r="AE4" i="3"/>
  <c r="AD4" i="3"/>
  <c r="AC4" i="3"/>
  <c r="AB4" i="3"/>
  <c r="AA4" i="3"/>
  <c r="Z4" i="3"/>
  <c r="Y4" i="3"/>
  <c r="W4" i="3"/>
  <c r="AD3" i="3"/>
  <c r="AE3" i="3"/>
  <c r="AF3" i="3"/>
  <c r="AG3" i="3"/>
  <c r="W3" i="3"/>
  <c r="W16" i="3" s="1"/>
  <c r="U16" i="3"/>
  <c r="T16" i="3"/>
  <c r="S16" i="3"/>
  <c r="AC16" i="3"/>
  <c r="Y2" i="3"/>
  <c r="Z2" i="3" s="1"/>
  <c r="AA2" i="3" s="1"/>
  <c r="AB2" i="3" s="1"/>
  <c r="AC2" i="3" s="1"/>
  <c r="AD2" i="3" s="1"/>
  <c r="AE2" i="3" s="1"/>
  <c r="AF2" i="3" s="1"/>
  <c r="AG2" i="3" s="1"/>
  <c r="W2" i="3"/>
  <c r="V2" i="3"/>
  <c r="U2" i="3"/>
  <c r="T2" i="3"/>
  <c r="S2" i="3" s="1"/>
  <c r="E24" i="1"/>
  <c r="F24" i="1"/>
  <c r="G24" i="1" s="1"/>
  <c r="H24" i="1" s="1"/>
  <c r="I24" i="1" s="1"/>
  <c r="J24" i="1" s="1"/>
  <c r="K24" i="1" s="1"/>
  <c r="M24" i="1"/>
  <c r="N24" i="1"/>
  <c r="O24" i="1"/>
  <c r="P24" i="1" s="1"/>
  <c r="Q24" i="1" s="1"/>
  <c r="R24" i="1" s="1"/>
  <c r="S24" i="1" s="1"/>
  <c r="T24" i="1" s="1"/>
  <c r="U24" i="1" s="1"/>
  <c r="AG16" i="3" l="1"/>
  <c r="AE16" i="3"/>
  <c r="AF16" i="3"/>
  <c r="AD16" i="3"/>
  <c r="G16" i="3" l="1"/>
  <c r="F16" i="3"/>
  <c r="H16" i="3"/>
  <c r="L16" i="3"/>
  <c r="M16" i="3"/>
  <c r="N16" i="3"/>
  <c r="O16" i="3"/>
  <c r="P16" i="3"/>
  <c r="G12" i="3"/>
  <c r="H12" i="3"/>
  <c r="I12" i="3"/>
  <c r="L12" i="3"/>
  <c r="M12" i="3"/>
  <c r="N12" i="3"/>
  <c r="O12" i="3"/>
  <c r="P12" i="3"/>
  <c r="B16" i="3"/>
  <c r="E2" i="3"/>
  <c r="D2" i="3" s="1"/>
  <c r="C2" i="3" s="1"/>
  <c r="B2" i="3" s="1"/>
  <c r="F2" i="3"/>
  <c r="E16" i="3"/>
  <c r="P14" i="3"/>
  <c r="I14" i="3"/>
  <c r="P13" i="3"/>
  <c r="F12" i="3"/>
  <c r="M11" i="3"/>
  <c r="N11" i="3"/>
  <c r="O11" i="3"/>
  <c r="P11" i="3"/>
  <c r="C8" i="3"/>
  <c r="C16" i="3" s="1"/>
  <c r="D8" i="3"/>
  <c r="D16" i="3" s="1"/>
  <c r="E8" i="3"/>
  <c r="F8" i="3"/>
  <c r="G8" i="3"/>
  <c r="H8" i="3"/>
  <c r="I8" i="3"/>
  <c r="J8" i="3"/>
  <c r="K8" i="3"/>
  <c r="L8" i="3"/>
  <c r="M8" i="3"/>
  <c r="N8" i="3"/>
  <c r="O8" i="3"/>
  <c r="P8" i="3"/>
  <c r="I9" i="3"/>
  <c r="L9" i="3"/>
  <c r="M9" i="3"/>
  <c r="N9" i="3"/>
  <c r="O9" i="3"/>
  <c r="P9" i="3"/>
  <c r="L10" i="3"/>
  <c r="M10" i="3"/>
  <c r="N10" i="3"/>
  <c r="O10" i="3"/>
  <c r="P10" i="3"/>
  <c r="H9" i="3"/>
  <c r="B8" i="3"/>
  <c r="P6" i="3"/>
  <c r="O6" i="3"/>
  <c r="M6" i="3"/>
  <c r="I6" i="3"/>
  <c r="H6" i="3"/>
  <c r="M3" i="3"/>
  <c r="N3" i="3"/>
  <c r="O3" i="3"/>
  <c r="P3" i="3"/>
  <c r="H4" i="3"/>
  <c r="I4" i="3"/>
  <c r="J4" i="3"/>
  <c r="J16" i="3" s="1"/>
  <c r="K4" i="3"/>
  <c r="L4" i="3"/>
  <c r="M4" i="3"/>
  <c r="N4" i="3"/>
  <c r="O4" i="3"/>
  <c r="P4" i="3"/>
  <c r="P5" i="3"/>
  <c r="O5" i="3"/>
  <c r="N5" i="3"/>
  <c r="M5" i="3"/>
  <c r="L5" i="3"/>
  <c r="K5" i="3"/>
  <c r="J5" i="3"/>
  <c r="I5" i="3"/>
  <c r="F4" i="3"/>
  <c r="F3" i="3"/>
  <c r="I2" i="3"/>
  <c r="J2" i="3" s="1"/>
  <c r="K2" i="3" s="1"/>
  <c r="L2" i="3" s="1"/>
  <c r="M2" i="3" s="1"/>
  <c r="N2" i="3" s="1"/>
  <c r="O2" i="3" s="1"/>
  <c r="P2" i="3" s="1"/>
  <c r="H2" i="3"/>
  <c r="I2" i="2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H2" i="2"/>
  <c r="F2" i="2"/>
  <c r="E2" i="2" s="1"/>
  <c r="D2" i="2" s="1"/>
  <c r="C2" i="2" s="1"/>
  <c r="B2" i="2" s="1"/>
  <c r="M2" i="1"/>
  <c r="N2" i="1" s="1"/>
  <c r="O2" i="1" s="1"/>
  <c r="P2" i="1" s="1"/>
  <c r="Q2" i="1" s="1"/>
  <c r="R2" i="1" s="1"/>
  <c r="S2" i="1" s="1"/>
  <c r="T2" i="1" s="1"/>
  <c r="U2" i="1" s="1"/>
  <c r="E2" i="1"/>
  <c r="F2" i="1" s="1"/>
  <c r="G2" i="1" s="1"/>
  <c r="H2" i="1" s="1"/>
  <c r="I2" i="1" s="1"/>
  <c r="J2" i="1" s="1"/>
  <c r="K2" i="1" s="1"/>
  <c r="B17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Vikar 1 - 012 (ny)</author>
  </authors>
  <commentList>
    <comment ref="S4" authorId="0" shapeId="0" xr:uid="{825EF49E-3289-4D96-B600-42EE3356FBD8}">
      <text>
        <r>
          <rPr>
            <b/>
            <sz val="9"/>
            <color indexed="81"/>
            <rFont val="Tahoma"/>
            <charset val="1"/>
          </rPr>
          <t>Ekstraordinært 4,8, salg av LSG aksjer</t>
        </r>
      </text>
    </comment>
    <comment ref="T6" authorId="0" shapeId="0" xr:uid="{E2D41EA7-93C8-4616-B1BA-4F2955CA5C54}">
      <text>
        <r>
          <rPr>
            <b/>
            <sz val="9"/>
            <color indexed="81"/>
            <rFont val="Tahoma"/>
            <charset val="1"/>
          </rPr>
          <t>Ekstraordinært 1</t>
        </r>
      </text>
    </comment>
    <comment ref="U6" authorId="0" shapeId="0" xr:uid="{7A1D48BC-CFCC-42B5-848F-A0ED0A30FA9C}">
      <text>
        <r>
          <rPr>
            <b/>
            <sz val="9"/>
            <color indexed="81"/>
            <rFont val="Tahoma"/>
            <charset val="1"/>
          </rPr>
          <t>Ekstraordinært 1</t>
        </r>
      </text>
    </comment>
    <comment ref="N9" authorId="0" shapeId="0" xr:uid="{0D9ED6BF-B8CA-4C87-A79E-E7150F033F10}">
      <text>
        <r>
          <rPr>
            <b/>
            <sz val="9"/>
            <color indexed="81"/>
            <rFont val="Tahoma"/>
            <charset val="1"/>
          </rPr>
          <t xml:space="preserve">Ekstraordinært 2,5
</t>
        </r>
      </text>
    </comment>
    <comment ref="Q9" authorId="0" shapeId="0" xr:uid="{EC7A6662-FDE5-4D73-AB5F-26CB81A28764}">
      <text>
        <r>
          <rPr>
            <b/>
            <sz val="9"/>
            <color indexed="81"/>
            <rFont val="Tahoma"/>
            <charset val="1"/>
          </rPr>
          <t xml:space="preserve">Ekstraordinært 2,25
</t>
        </r>
      </text>
    </comment>
    <comment ref="R9" authorId="0" shapeId="0" xr:uid="{A913B3A3-4969-4CFA-BE50-198DBBC0254D}">
      <text>
        <r>
          <rPr>
            <b/>
            <sz val="9"/>
            <color indexed="81"/>
            <rFont val="Tahoma"/>
            <charset val="1"/>
          </rPr>
          <t>Ekstraordinært 5</t>
        </r>
      </text>
    </comment>
    <comment ref="Q10" authorId="0" shapeId="0" xr:uid="{0FE40097-9A27-43EC-8782-467591D284EA}">
      <text>
        <r>
          <rPr>
            <b/>
            <sz val="9"/>
            <color indexed="81"/>
            <rFont val="Tahoma"/>
            <charset val="1"/>
          </rPr>
          <t>Ekstraordinært 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Vikar 1 - 012 (ny)</author>
    <author>Håkon R. Rolfsen</author>
  </authors>
  <commentList>
    <comment ref="N10" authorId="0" shapeId="0" xr:uid="{B4D2434D-4393-451B-88E5-73A5DF4C90FF}">
      <text>
        <r>
          <rPr>
            <b/>
            <sz val="9"/>
            <color indexed="81"/>
            <rFont val="Tahoma"/>
            <charset val="1"/>
          </rPr>
          <t>04.04.2011</t>
        </r>
      </text>
    </comment>
    <comment ref="U13" authorId="1" shapeId="0" xr:uid="{B6923D4E-9F29-4193-9E81-3CCD24079FBB}">
      <text>
        <r>
          <rPr>
            <b/>
            <sz val="10"/>
            <color rgb="FF000000"/>
            <rFont val="Tahoma"/>
            <family val="2"/>
          </rPr>
          <t>Aksjekurs per 02.02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N14" authorId="0" shapeId="0" xr:uid="{5CE4DB43-ACBC-4FF8-A627-DE77CA55817F}">
      <text>
        <r>
          <rPr>
            <b/>
            <sz val="9"/>
            <color indexed="81"/>
            <rFont val="Tahoma"/>
            <family val="2"/>
          </rPr>
          <t xml:space="preserve">05.05.2011
</t>
        </r>
      </text>
    </comment>
  </commentList>
</comments>
</file>

<file path=xl/sharedStrings.xml><?xml version="1.0" encoding="utf-8"?>
<sst xmlns="http://schemas.openxmlformats.org/spreadsheetml/2006/main" count="154" uniqueCount="32">
  <si>
    <t>Selskaper sjømatsektoren</t>
  </si>
  <si>
    <t>Akva Group</t>
  </si>
  <si>
    <t>Austevoll Seafood</t>
  </si>
  <si>
    <t>Grieg Seafood</t>
  </si>
  <si>
    <t>Hofseth Biocare</t>
  </si>
  <si>
    <t>Lerøy Seafood Group</t>
  </si>
  <si>
    <t>Marine Harvest</t>
  </si>
  <si>
    <t>Norway Royal Salmon</t>
  </si>
  <si>
    <t>NTS</t>
  </si>
  <si>
    <t>SalMar</t>
  </si>
  <si>
    <t>The Scottish Salmon Company</t>
  </si>
  <si>
    <r>
      <t>Salmones Camanchaca</t>
    </r>
    <r>
      <rPr>
        <b/>
        <sz val="11"/>
        <color theme="1"/>
        <rFont val="Calibri"/>
        <family val="2"/>
        <scheme val="minor"/>
      </rPr>
      <t xml:space="preserve"> (USD)</t>
    </r>
  </si>
  <si>
    <r>
      <t>Bakkafrost</t>
    </r>
    <r>
      <rPr>
        <b/>
        <sz val="11"/>
        <color theme="1"/>
        <rFont val="Calibri"/>
        <family val="2"/>
        <scheme val="minor"/>
      </rPr>
      <t xml:space="preserve"> (DKK)</t>
    </r>
  </si>
  <si>
    <t>Kilder:</t>
  </si>
  <si>
    <t>Årsrapporter</t>
  </si>
  <si>
    <t>Newsweb</t>
  </si>
  <si>
    <t>Alle er justert for aksjesplitter der det har vært</t>
  </si>
  <si>
    <t>Salmones Camanchaca</t>
  </si>
  <si>
    <t>Bakkafrost</t>
  </si>
  <si>
    <t>USD / NOK</t>
  </si>
  <si>
    <t>DKK / NOK</t>
  </si>
  <si>
    <t>N/A</t>
  </si>
  <si>
    <t>Gjennomsnitt</t>
  </si>
  <si>
    <t>Morningstar (flere feil, har dobbelt sjekket med selskap rapporter)</t>
  </si>
  <si>
    <t>Unødvendig</t>
  </si>
  <si>
    <t>Aksjekurs 31.12 (+/- noen dager)</t>
  </si>
  <si>
    <t>Morningstar (vedrørende ekstraordinære utbytter)</t>
  </si>
  <si>
    <t>Yield (inkl. ekstraordinære utbytter)</t>
  </si>
  <si>
    <t>Yield (eks. ekstraordinære utbytter)</t>
  </si>
  <si>
    <t>Utbytte med tilhørighet til det respektive året (inkl. ekstraordinære utbytter)</t>
  </si>
  <si>
    <t>Utbytte med tilhørighet til det respektive året (eks. ekstraordinære)</t>
  </si>
  <si>
    <t>Gjennomsnitt i hele perioden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</si>
</sst>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5" fillId="0" borderId="0" xfId="0" applyFont="1" applyAlignment="1">
      <alignment horizontal="center" vertical="center" shrinkToFit="1"/>
    </xf>
    <xf numFmtId="0" fontId="5" fillId="0" borderId="0" xfId="0" applyFont="1"/>
    <xf numFmtId="0" fontId="0" fillId="0" borderId="0" xfId="0" applyAlignment="1">
      <alignment horizontal="right"/>
    </xf>
    <xf numFmtId="0" fontId="5" fillId="0" borderId="0" xfId="0" applyFont="1" applyFill="1" applyAlignment="1">
      <alignment horizontal="center" vertical="center" shrinkToFit="1"/>
    </xf>
    <xf numFmtId="0" fontId="2" fillId="0" borderId="0" xfId="0" applyFont="1"/>
    <xf numFmtId="0" fontId="6" fillId="0" borderId="0" xfId="0" applyFont="1"/>
    <xf numFmtId="164" fontId="0" fillId="0" borderId="0" xfId="1" applyNumberFormat="1" applyFont="1"/>
    <xf numFmtId="164" fontId="0" fillId="0" borderId="0" xfId="0" applyNumberFormat="1"/>
    <xf numFmtId="0" fontId="4" fillId="0" borderId="0" xfId="0" applyFont="1" applyFill="1" applyBorder="1" applyAlignment="1"/>
    <xf numFmtId="0" fontId="7" fillId="2" borderId="0" xfId="0" applyFont="1" applyFill="1"/>
    <xf numFmtId="0" fontId="3" fillId="2" borderId="0" xfId="0" applyFont="1" applyFill="1" applyAlignment="1">
      <alignment horizontal="center" vertical="center" shrinkToFit="1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Gjennomsnittlig yield (inkl. ekstraordinære)</a:t>
            </a:r>
            <a:r>
              <a:rPr lang="en-US" baseline="0"/>
              <a:t> sjømatsektoren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Yield!$A$16</c:f>
              <c:strCache>
                <c:ptCount val="1"/>
                <c:pt idx="0">
                  <c:v>Gjennomsnitt</c:v>
                </c:pt>
              </c:strCache>
            </c:strRef>
          </c:tx>
          <c:spPr>
            <a:gradFill>
              <a:gsLst>
                <a:gs pos="0">
                  <a:schemeClr val="lt1">
                    <a:alpha val="50000"/>
                  </a:schemeClr>
                </a:gs>
                <a:gs pos="100000">
                  <a:schemeClr val="lt1">
                    <a:alpha val="0"/>
                  </a:schemeClr>
                </a:gs>
              </a:gsLst>
              <a:lin ang="5400000" scaled="0"/>
            </a:gradFill>
            <a:ln>
              <a:solidFill>
                <a:schemeClr val="accent1"/>
              </a:solidFill>
            </a:ln>
            <a:effectLst>
              <a:innerShdw dist="38100" dir="16200000">
                <a:schemeClr val="lt1"/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5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Yield!$B$2:$P$2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Yield!$B$16:$P$16</c:f>
              <c:numCache>
                <c:formatCode>0.0\ %</c:formatCode>
                <c:ptCount val="15"/>
                <c:pt idx="0">
                  <c:v>1.6901408450704227E-2</c:v>
                </c:pt>
                <c:pt idx="1">
                  <c:v>2.185792349726776E-2</c:v>
                </c:pt>
                <c:pt idx="2">
                  <c:v>2.6865671641791045E-2</c:v>
                </c:pt>
                <c:pt idx="3">
                  <c:v>3.7209302325581395E-2</c:v>
                </c:pt>
                <c:pt idx="4">
                  <c:v>1.5935374652282442E-2</c:v>
                </c:pt>
                <c:pt idx="5">
                  <c:v>4.1025641025641026E-2</c:v>
                </c:pt>
                <c:pt idx="6">
                  <c:v>5.0496432384354972E-2</c:v>
                </c:pt>
                <c:pt idx="7">
                  <c:v>7.3573774934962421E-2</c:v>
                </c:pt>
                <c:pt idx="8">
                  <c:v>5.235593980362313E-2</c:v>
                </c:pt>
                <c:pt idx="9">
                  <c:v>4.236198707107177E-2</c:v>
                </c:pt>
                <c:pt idx="10">
                  <c:v>6.1123654764579323E-2</c:v>
                </c:pt>
                <c:pt idx="11">
                  <c:v>3.9128622193692647E-2</c:v>
                </c:pt>
                <c:pt idx="12">
                  <c:v>4.5345926010652494E-2</c:v>
                </c:pt>
                <c:pt idx="13">
                  <c:v>3.4930714340743498E-2</c:v>
                </c:pt>
                <c:pt idx="14">
                  <c:v>4.0880971015138469E-2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6C-42BA-9145-E24C8C2544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5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axId val="293181192"/>
        <c:axId val="293181520"/>
      </c:areaChart>
      <c:catAx>
        <c:axId val="293181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lumMod val="40000"/>
                <a:lumOff val="60000"/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93181520"/>
        <c:crosses val="autoZero"/>
        <c:auto val="1"/>
        <c:lblAlgn val="ctr"/>
        <c:lblOffset val="100"/>
        <c:noMultiLvlLbl val="0"/>
      </c:catAx>
      <c:valAx>
        <c:axId val="293181520"/>
        <c:scaling>
          <c:orientation val="minMax"/>
        </c:scaling>
        <c:delete val="1"/>
        <c:axPos val="l"/>
        <c:numFmt formatCode="0.0\ %" sourceLinked="1"/>
        <c:majorTickMark val="out"/>
        <c:minorTickMark val="none"/>
        <c:tickLblPos val="nextTo"/>
        <c:crossAx val="293181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Gjennomsnittlig </a:t>
            </a:r>
            <a:r>
              <a:rPr lang="en-US" sz="1500" b="1" i="0" u="none" strike="noStrike" cap="all" normalizeH="0" baseline="0">
                <a:effectLst/>
              </a:rPr>
              <a:t>yield</a:t>
            </a:r>
            <a:r>
              <a:rPr lang="en-US" baseline="0"/>
              <a:t> (eks ekstraordinære) sjømatsektoren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Yield!$A$16</c:f>
              <c:strCache>
                <c:ptCount val="1"/>
                <c:pt idx="0">
                  <c:v>Gjennomsnitt</c:v>
                </c:pt>
              </c:strCache>
            </c:strRef>
          </c:tx>
          <c:spPr>
            <a:gradFill>
              <a:gsLst>
                <a:gs pos="0">
                  <a:schemeClr val="lt1">
                    <a:alpha val="50000"/>
                  </a:schemeClr>
                </a:gs>
                <a:gs pos="100000">
                  <a:schemeClr val="lt1">
                    <a:alpha val="0"/>
                  </a:schemeClr>
                </a:gs>
              </a:gsLst>
              <a:lin ang="5400000" scaled="0"/>
            </a:gradFill>
            <a:ln>
              <a:solidFill>
                <a:schemeClr val="accent1"/>
              </a:solidFill>
            </a:ln>
            <a:effectLst>
              <a:innerShdw dist="38100" dir="16200000">
                <a:schemeClr val="lt1"/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5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Yield!$S$2:$AG$2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Yield!$S$16:$AG$16</c:f>
              <c:numCache>
                <c:formatCode>0.0\ %</c:formatCode>
                <c:ptCount val="15"/>
                <c:pt idx="0">
                  <c:v>1.6901408450704227E-2</c:v>
                </c:pt>
                <c:pt idx="1">
                  <c:v>2.185792349726776E-2</c:v>
                </c:pt>
                <c:pt idx="2">
                  <c:v>2.6865671641791045E-2</c:v>
                </c:pt>
                <c:pt idx="3">
                  <c:v>3.7209302325581395E-2</c:v>
                </c:pt>
                <c:pt idx="4">
                  <c:v>1.5935374652282442E-2</c:v>
                </c:pt>
                <c:pt idx="5">
                  <c:v>4.1025641025641026E-2</c:v>
                </c:pt>
                <c:pt idx="6">
                  <c:v>5.0496432384354972E-2</c:v>
                </c:pt>
                <c:pt idx="7">
                  <c:v>6.8471734118635899E-2</c:v>
                </c:pt>
                <c:pt idx="8">
                  <c:v>5.235593980362313E-2</c:v>
                </c:pt>
                <c:pt idx="9">
                  <c:v>3.1771490303303826E-2</c:v>
                </c:pt>
                <c:pt idx="10">
                  <c:v>5.1541289731977323E-2</c:v>
                </c:pt>
                <c:pt idx="11">
                  <c:v>3.3837616902687356E-2</c:v>
                </c:pt>
                <c:pt idx="12">
                  <c:v>3.3751723112101784E-2</c:v>
                </c:pt>
                <c:pt idx="13">
                  <c:v>3.3562350903414549E-2</c:v>
                </c:pt>
                <c:pt idx="14">
                  <c:v>3.9600561284024512E-2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4F-45DE-A169-C81088F0D8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5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axId val="293181192"/>
        <c:axId val="293181520"/>
      </c:areaChart>
      <c:catAx>
        <c:axId val="293181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lumMod val="40000"/>
                <a:lumOff val="60000"/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93181520"/>
        <c:crosses val="autoZero"/>
        <c:auto val="1"/>
        <c:lblAlgn val="ctr"/>
        <c:lblOffset val="100"/>
        <c:noMultiLvlLbl val="0"/>
      </c:catAx>
      <c:valAx>
        <c:axId val="293181520"/>
        <c:scaling>
          <c:orientation val="minMax"/>
        </c:scaling>
        <c:delete val="1"/>
        <c:axPos val="l"/>
        <c:numFmt formatCode="0.0\ %" sourceLinked="1"/>
        <c:majorTickMark val="out"/>
        <c:minorTickMark val="none"/>
        <c:tickLblPos val="nextTo"/>
        <c:crossAx val="293181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5">
  <cs:axisTitle>
    <cs:lnRef idx="0"/>
    <cs:fillRef idx="0"/>
    <cs:effectRef idx="0"/>
    <cs:fontRef idx="minor">
      <a:schemeClr val="lt1"/>
    </cs:fontRef>
    <cs:defRPr sz="900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categoryAxis>
  <cs:chartArea>
    <cs:lnRef idx="0">
      <cs:styleClr val="0"/>
    </cs:lnRef>
    <cs:fillRef idx="0">
      <cs:styleClr val="0"/>
    </cs:fillRef>
    <cs:effectRef idx="0"/>
    <cs:fontRef idx="minor">
      <a:schemeClr val="lt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tx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>
  <cs:dataPoint3D>
    <cs:lnRef idx="0">
      <cs:styleClr val="auto"/>
    </cs:lnRef>
    <cs:fillRef idx="0"/>
    <cs:effectRef idx="0"/>
    <cs:fontRef idx="minor">
      <a:schemeClr val="lt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lt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40000"/>
            <a:lumOff val="60000"/>
            <a:alpha val="25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lt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 cap="flat" cmpd="sng" algn="ctr">
        <a:gradFill>
          <a:gsLst>
            <a:gs pos="0">
              <a:schemeClr val="lt1"/>
            </a:gs>
            <a:gs pos="5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lt1"/>
    </cs:fontRef>
  </cs:floor>
  <cs:gridlineMaj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ajor>
  <cs:gridlineMin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hiLoLine>
  <cs:leader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lt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lt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  <cs:bodyPr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5">
  <cs:axisTitle>
    <cs:lnRef idx="0"/>
    <cs:fillRef idx="0"/>
    <cs:effectRef idx="0"/>
    <cs:fontRef idx="minor">
      <a:schemeClr val="lt1"/>
    </cs:fontRef>
    <cs:defRPr sz="900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categoryAxis>
  <cs:chartArea>
    <cs:lnRef idx="0">
      <cs:styleClr val="0"/>
    </cs:lnRef>
    <cs:fillRef idx="0">
      <cs:styleClr val="0"/>
    </cs:fillRef>
    <cs:effectRef idx="0"/>
    <cs:fontRef idx="minor">
      <a:schemeClr val="lt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tx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>
  <cs:dataPoint3D>
    <cs:lnRef idx="0">
      <cs:styleClr val="auto"/>
    </cs:lnRef>
    <cs:fillRef idx="0"/>
    <cs:effectRef idx="0"/>
    <cs:fontRef idx="minor">
      <a:schemeClr val="lt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lt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40000"/>
            <a:lumOff val="60000"/>
            <a:alpha val="25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lt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 cap="flat" cmpd="sng" algn="ctr">
        <a:gradFill>
          <a:gsLst>
            <a:gs pos="0">
              <a:schemeClr val="lt1"/>
            </a:gs>
            <a:gs pos="5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lt1"/>
    </cs:fontRef>
  </cs:floor>
  <cs:gridlineMaj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ajor>
  <cs:gridlineMin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hiLoLine>
  <cs:leader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lt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lt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  <cs:bodyPr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256310</xdr:colOff>
      <xdr:row>17</xdr:row>
      <xdr:rowOff>41564</xdr:rowOff>
    </xdr:from>
    <xdr:to>
      <xdr:col>15</xdr:col>
      <xdr:colOff>554181</xdr:colOff>
      <xdr:row>44</xdr:row>
      <xdr:rowOff>103910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DE3DD53-DF4D-4B57-AE71-5B698595DD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27708</xdr:colOff>
      <xdr:row>17</xdr:row>
      <xdr:rowOff>41564</xdr:rowOff>
    </xdr:from>
    <xdr:to>
      <xdr:col>31</xdr:col>
      <xdr:colOff>561107</xdr:colOff>
      <xdr:row>44</xdr:row>
      <xdr:rowOff>103910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49291E5-B7A1-4695-9781-8490D9CC51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66B02-870A-4BFC-8198-B730C7AD52CB}">
  <dimension ref="A1:U43"/>
  <sheetViews>
    <sheetView zoomScale="79" zoomScaleNormal="79" workbookViewId="0">
      <selection activeCell="K8" sqref="K8"/>
    </sheetView>
  </sheetViews>
  <sheetFormatPr defaultRowHeight="14.4" x14ac:dyDescent="0.3"/>
  <cols>
    <col min="1" max="1" width="27.5546875" bestFit="1" customWidth="1"/>
    <col min="2" max="4" width="8.88671875" customWidth="1"/>
  </cols>
  <sheetData>
    <row r="1" spans="1:21" ht="28.8" x14ac:dyDescent="0.55000000000000004">
      <c r="A1" s="11" t="s">
        <v>0</v>
      </c>
      <c r="B1" s="12" t="s">
        <v>29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15.6" x14ac:dyDescent="0.3">
      <c r="A2" s="11"/>
      <c r="B2" s="4">
        <v>1998</v>
      </c>
      <c r="C2" s="4">
        <v>1999</v>
      </c>
      <c r="D2" s="1">
        <v>2000</v>
      </c>
      <c r="E2" s="1">
        <f t="shared" ref="E2:K2" si="0">D2+1</f>
        <v>2001</v>
      </c>
      <c r="F2" s="1">
        <f t="shared" si="0"/>
        <v>2002</v>
      </c>
      <c r="G2" s="1">
        <f t="shared" si="0"/>
        <v>2003</v>
      </c>
      <c r="H2" s="1">
        <f t="shared" si="0"/>
        <v>2004</v>
      </c>
      <c r="I2" s="1">
        <f t="shared" si="0"/>
        <v>2005</v>
      </c>
      <c r="J2" s="1">
        <f t="shared" si="0"/>
        <v>2006</v>
      </c>
      <c r="K2" s="1">
        <f t="shared" si="0"/>
        <v>2007</v>
      </c>
      <c r="L2" s="2">
        <v>2008</v>
      </c>
      <c r="M2" s="2">
        <f t="shared" ref="M2:U2" si="1">L2+1</f>
        <v>2009</v>
      </c>
      <c r="N2" s="2">
        <f t="shared" si="1"/>
        <v>2010</v>
      </c>
      <c r="O2" s="2">
        <f t="shared" si="1"/>
        <v>2011</v>
      </c>
      <c r="P2" s="2">
        <f t="shared" si="1"/>
        <v>2012</v>
      </c>
      <c r="Q2" s="2">
        <f t="shared" si="1"/>
        <v>2013</v>
      </c>
      <c r="R2" s="2">
        <f t="shared" si="1"/>
        <v>2014</v>
      </c>
      <c r="S2" s="2">
        <f t="shared" si="1"/>
        <v>2015</v>
      </c>
      <c r="T2" s="2">
        <f t="shared" si="1"/>
        <v>2016</v>
      </c>
      <c r="U2" s="2">
        <f t="shared" si="1"/>
        <v>2017</v>
      </c>
    </row>
    <row r="3" spans="1:21" x14ac:dyDescent="0.3">
      <c r="A3" t="s">
        <v>1</v>
      </c>
      <c r="K3">
        <v>1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1</v>
      </c>
      <c r="S3">
        <v>1</v>
      </c>
      <c r="T3">
        <v>1.25</v>
      </c>
      <c r="U3">
        <v>1.5</v>
      </c>
    </row>
    <row r="4" spans="1:21" x14ac:dyDescent="0.3">
      <c r="A4" t="s">
        <v>2</v>
      </c>
      <c r="K4">
        <v>0.3</v>
      </c>
      <c r="L4">
        <v>0</v>
      </c>
      <c r="M4">
        <v>1.2</v>
      </c>
      <c r="N4">
        <v>1.5</v>
      </c>
      <c r="O4">
        <v>1</v>
      </c>
      <c r="P4">
        <v>1.2</v>
      </c>
      <c r="Q4">
        <v>1.6</v>
      </c>
      <c r="R4">
        <v>2</v>
      </c>
      <c r="S4">
        <v>7</v>
      </c>
      <c r="T4">
        <v>2.5</v>
      </c>
      <c r="U4">
        <v>2.8</v>
      </c>
    </row>
    <row r="5" spans="1:21" x14ac:dyDescent="0.3">
      <c r="A5" t="s">
        <v>12</v>
      </c>
      <c r="N5">
        <v>3.91</v>
      </c>
      <c r="O5">
        <v>1</v>
      </c>
      <c r="P5">
        <v>2</v>
      </c>
      <c r="Q5">
        <v>4.5</v>
      </c>
      <c r="R5">
        <v>6</v>
      </c>
      <c r="S5">
        <v>8.25</v>
      </c>
      <c r="T5">
        <v>8.6999999999999993</v>
      </c>
      <c r="U5">
        <v>10.5</v>
      </c>
    </row>
    <row r="6" spans="1:21" x14ac:dyDescent="0.3">
      <c r="A6" t="s">
        <v>3</v>
      </c>
      <c r="M6">
        <v>0.25</v>
      </c>
      <c r="N6">
        <v>1.35</v>
      </c>
      <c r="O6">
        <v>0</v>
      </c>
      <c r="P6">
        <v>0</v>
      </c>
      <c r="Q6">
        <v>0</v>
      </c>
      <c r="R6">
        <v>0.5</v>
      </c>
      <c r="S6">
        <v>0</v>
      </c>
      <c r="T6">
        <v>4.5</v>
      </c>
      <c r="U6">
        <v>3</v>
      </c>
    </row>
    <row r="7" spans="1:21" x14ac:dyDescent="0.3">
      <c r="A7" t="s">
        <v>4</v>
      </c>
    </row>
    <row r="8" spans="1:21" x14ac:dyDescent="0.3">
      <c r="A8" t="s">
        <v>5</v>
      </c>
      <c r="G8">
        <v>0.06</v>
      </c>
      <c r="H8">
        <v>0.08</v>
      </c>
      <c r="I8">
        <v>0.18</v>
      </c>
      <c r="J8">
        <v>0.4</v>
      </c>
      <c r="K8">
        <v>0.18</v>
      </c>
      <c r="L8">
        <v>0.28000000000000003</v>
      </c>
      <c r="M8">
        <v>0.7</v>
      </c>
      <c r="N8">
        <v>1</v>
      </c>
      <c r="O8">
        <v>0.7</v>
      </c>
      <c r="P8">
        <v>0.7</v>
      </c>
      <c r="Q8">
        <v>1</v>
      </c>
      <c r="R8">
        <v>1.2</v>
      </c>
      <c r="S8">
        <v>1.2</v>
      </c>
      <c r="T8">
        <v>1.3</v>
      </c>
      <c r="U8">
        <v>1.5</v>
      </c>
    </row>
    <row r="9" spans="1:21" x14ac:dyDescent="0.3">
      <c r="A9" t="s">
        <v>6</v>
      </c>
      <c r="M9">
        <v>3.5</v>
      </c>
      <c r="N9">
        <v>10.5</v>
      </c>
      <c r="O9">
        <v>0</v>
      </c>
      <c r="P9">
        <v>0</v>
      </c>
      <c r="Q9">
        <v>3.45</v>
      </c>
      <c r="R9">
        <v>7.2</v>
      </c>
      <c r="S9">
        <v>5.4</v>
      </c>
      <c r="T9">
        <v>10</v>
      </c>
      <c r="U9">
        <v>12.2</v>
      </c>
    </row>
    <row r="10" spans="1:21" x14ac:dyDescent="0.3">
      <c r="A10" t="s">
        <v>7</v>
      </c>
      <c r="N10">
        <v>0.91</v>
      </c>
      <c r="O10">
        <v>0</v>
      </c>
      <c r="P10">
        <v>0</v>
      </c>
      <c r="Q10">
        <v>2.1</v>
      </c>
      <c r="R10">
        <v>0.75</v>
      </c>
      <c r="S10">
        <v>1.3</v>
      </c>
      <c r="T10">
        <v>7.5</v>
      </c>
      <c r="U10">
        <v>3.9</v>
      </c>
    </row>
    <row r="11" spans="1:21" x14ac:dyDescent="0.3">
      <c r="A11" t="s">
        <v>8</v>
      </c>
      <c r="B11">
        <v>0.1</v>
      </c>
      <c r="C11">
        <v>0.1</v>
      </c>
      <c r="D11">
        <v>0.1</v>
      </c>
      <c r="E11">
        <v>0</v>
      </c>
      <c r="F11">
        <v>0.1</v>
      </c>
      <c r="G11">
        <v>0.7</v>
      </c>
      <c r="H11">
        <v>0.1</v>
      </c>
      <c r="I11">
        <v>0.15</v>
      </c>
      <c r="J11">
        <v>0.3</v>
      </c>
      <c r="K11">
        <v>0.3</v>
      </c>
      <c r="L11">
        <v>0</v>
      </c>
      <c r="M11">
        <v>0</v>
      </c>
      <c r="N11">
        <v>0</v>
      </c>
      <c r="O11">
        <v>0</v>
      </c>
      <c r="P11">
        <v>0.2</v>
      </c>
      <c r="Q11">
        <v>0.25</v>
      </c>
      <c r="R11">
        <v>0.2</v>
      </c>
      <c r="S11">
        <v>0.2</v>
      </c>
      <c r="T11">
        <v>0.25</v>
      </c>
      <c r="U11">
        <v>1</v>
      </c>
    </row>
    <row r="12" spans="1:21" x14ac:dyDescent="0.3">
      <c r="A12" t="s">
        <v>9</v>
      </c>
      <c r="K12">
        <v>1.1000000000000001</v>
      </c>
      <c r="L12">
        <v>0.4</v>
      </c>
      <c r="M12">
        <v>2.2000000000000002</v>
      </c>
      <c r="N12">
        <v>4</v>
      </c>
      <c r="O12">
        <v>0</v>
      </c>
      <c r="P12">
        <v>0</v>
      </c>
      <c r="Q12">
        <v>8</v>
      </c>
      <c r="R12">
        <v>10</v>
      </c>
      <c r="S12">
        <v>10</v>
      </c>
      <c r="T12">
        <v>12</v>
      </c>
      <c r="U12">
        <v>19</v>
      </c>
    </row>
    <row r="13" spans="1:21" x14ac:dyDescent="0.3">
      <c r="A13" t="s">
        <v>11</v>
      </c>
      <c r="U13" s="3">
        <v>5.0810000000000001E-2</v>
      </c>
    </row>
    <row r="14" spans="1:21" x14ac:dyDescent="0.3">
      <c r="A14" t="s">
        <v>10</v>
      </c>
      <c r="N14">
        <v>0.35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0.34</v>
      </c>
    </row>
    <row r="16" spans="1:21" x14ac:dyDescent="0.3">
      <c r="A16" s="6" t="s">
        <v>16</v>
      </c>
    </row>
    <row r="18" spans="1:21" x14ac:dyDescent="0.3">
      <c r="A18" s="5" t="s">
        <v>13</v>
      </c>
    </row>
    <row r="19" spans="1:21" x14ac:dyDescent="0.3">
      <c r="A19" t="s">
        <v>14</v>
      </c>
    </row>
    <row r="20" spans="1:21" x14ac:dyDescent="0.3">
      <c r="A20" t="s">
        <v>15</v>
      </c>
    </row>
    <row r="21" spans="1:21" x14ac:dyDescent="0.3">
      <c r="A21" t="s">
        <v>26</v>
      </c>
    </row>
    <row r="23" spans="1:21" ht="28.8" x14ac:dyDescent="0.55000000000000004">
      <c r="A23" s="11" t="s">
        <v>0</v>
      </c>
      <c r="B23" s="12" t="s">
        <v>30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ht="15.6" x14ac:dyDescent="0.3">
      <c r="A24" s="11"/>
      <c r="B24" s="4">
        <v>1998</v>
      </c>
      <c r="C24" s="4">
        <v>1999</v>
      </c>
      <c r="D24" s="1">
        <v>2000</v>
      </c>
      <c r="E24" s="1">
        <f t="shared" ref="E24" si="2">D24+1</f>
        <v>2001</v>
      </c>
      <c r="F24" s="1">
        <f t="shared" ref="F24" si="3">E24+1</f>
        <v>2002</v>
      </c>
      <c r="G24" s="1">
        <f t="shared" ref="G24" si="4">F24+1</f>
        <v>2003</v>
      </c>
      <c r="H24" s="1">
        <f t="shared" ref="H24" si="5">G24+1</f>
        <v>2004</v>
      </c>
      <c r="I24" s="1">
        <f t="shared" ref="I24" si="6">H24+1</f>
        <v>2005</v>
      </c>
      <c r="J24" s="1">
        <f t="shared" ref="J24" si="7">I24+1</f>
        <v>2006</v>
      </c>
      <c r="K24" s="1">
        <f t="shared" ref="K24" si="8">J24+1</f>
        <v>2007</v>
      </c>
      <c r="L24" s="2">
        <v>2008</v>
      </c>
      <c r="M24" s="2">
        <f t="shared" ref="M24" si="9">L24+1</f>
        <v>2009</v>
      </c>
      <c r="N24" s="2">
        <f t="shared" ref="N24" si="10">M24+1</f>
        <v>2010</v>
      </c>
      <c r="O24" s="2">
        <f t="shared" ref="O24" si="11">N24+1</f>
        <v>2011</v>
      </c>
      <c r="P24" s="2">
        <f t="shared" ref="P24" si="12">O24+1</f>
        <v>2012</v>
      </c>
      <c r="Q24" s="2">
        <f t="shared" ref="Q24" si="13">P24+1</f>
        <v>2013</v>
      </c>
      <c r="R24" s="2">
        <f t="shared" ref="R24" si="14">Q24+1</f>
        <v>2014</v>
      </c>
      <c r="S24" s="2">
        <f t="shared" ref="S24" si="15">R24+1</f>
        <v>2015</v>
      </c>
      <c r="T24" s="2">
        <f t="shared" ref="T24" si="16">S24+1</f>
        <v>2016</v>
      </c>
      <c r="U24" s="2">
        <f t="shared" ref="U24" si="17">T24+1</f>
        <v>2017</v>
      </c>
    </row>
    <row r="25" spans="1:21" x14ac:dyDescent="0.3">
      <c r="A25" t="s">
        <v>1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1</v>
      </c>
      <c r="S25">
        <v>1</v>
      </c>
      <c r="T25">
        <v>1.25</v>
      </c>
      <c r="U25">
        <v>1.5</v>
      </c>
    </row>
    <row r="26" spans="1:21" x14ac:dyDescent="0.3">
      <c r="A26" t="s">
        <v>2</v>
      </c>
      <c r="K26">
        <v>0.3</v>
      </c>
      <c r="L26">
        <v>0</v>
      </c>
      <c r="M26">
        <v>1.2</v>
      </c>
      <c r="N26">
        <v>1.5</v>
      </c>
      <c r="O26">
        <v>1</v>
      </c>
      <c r="P26">
        <v>1.2</v>
      </c>
      <c r="Q26">
        <v>1.6</v>
      </c>
      <c r="R26">
        <v>2</v>
      </c>
      <c r="S26">
        <v>2.2000000000000002</v>
      </c>
      <c r="T26">
        <v>2.5</v>
      </c>
      <c r="U26">
        <v>2.8</v>
      </c>
    </row>
    <row r="27" spans="1:21" x14ac:dyDescent="0.3">
      <c r="A27" t="s">
        <v>12</v>
      </c>
      <c r="N27">
        <v>3.91</v>
      </c>
      <c r="O27">
        <v>1</v>
      </c>
      <c r="P27">
        <v>2</v>
      </c>
      <c r="Q27">
        <v>4.5</v>
      </c>
      <c r="R27">
        <v>6</v>
      </c>
      <c r="S27">
        <v>8.25</v>
      </c>
      <c r="T27">
        <v>8.6999999999999993</v>
      </c>
      <c r="U27">
        <v>10.5</v>
      </c>
    </row>
    <row r="28" spans="1:21" x14ac:dyDescent="0.3">
      <c r="A28" t="s">
        <v>3</v>
      </c>
      <c r="M28">
        <v>0.25</v>
      </c>
      <c r="N28">
        <v>1.35</v>
      </c>
      <c r="O28">
        <v>0</v>
      </c>
      <c r="P28">
        <v>0</v>
      </c>
      <c r="Q28">
        <v>0</v>
      </c>
      <c r="R28">
        <v>0.5</v>
      </c>
      <c r="S28">
        <v>0</v>
      </c>
      <c r="T28">
        <v>3.5</v>
      </c>
      <c r="U28">
        <v>2</v>
      </c>
    </row>
    <row r="29" spans="1:21" x14ac:dyDescent="0.3">
      <c r="A29" t="s">
        <v>4</v>
      </c>
    </row>
    <row r="30" spans="1:21" x14ac:dyDescent="0.3">
      <c r="A30" t="s">
        <v>5</v>
      </c>
      <c r="G30">
        <v>0.06</v>
      </c>
      <c r="H30">
        <v>0.08</v>
      </c>
      <c r="I30">
        <v>0.18</v>
      </c>
      <c r="J30">
        <v>0.4</v>
      </c>
      <c r="K30">
        <v>0.18</v>
      </c>
      <c r="L30">
        <v>0.28000000000000003</v>
      </c>
      <c r="M30">
        <v>0.7</v>
      </c>
      <c r="N30">
        <v>1</v>
      </c>
      <c r="O30">
        <v>0.7</v>
      </c>
      <c r="P30">
        <v>0.7</v>
      </c>
      <c r="Q30">
        <v>1</v>
      </c>
      <c r="R30">
        <v>1.2</v>
      </c>
      <c r="S30">
        <v>1.2</v>
      </c>
      <c r="T30">
        <v>1.3</v>
      </c>
      <c r="U30">
        <v>1.5</v>
      </c>
    </row>
    <row r="31" spans="1:21" x14ac:dyDescent="0.3">
      <c r="A31" t="s">
        <v>6</v>
      </c>
      <c r="M31">
        <v>3.5</v>
      </c>
      <c r="N31">
        <v>8</v>
      </c>
      <c r="O31">
        <v>0</v>
      </c>
      <c r="P31">
        <v>0</v>
      </c>
      <c r="Q31">
        <v>1.2</v>
      </c>
      <c r="R31">
        <v>2.2000000000000002</v>
      </c>
      <c r="S31">
        <v>5.4</v>
      </c>
      <c r="T31">
        <v>10</v>
      </c>
      <c r="U31">
        <v>12.2</v>
      </c>
    </row>
    <row r="32" spans="1:21" x14ac:dyDescent="0.3">
      <c r="A32" t="s">
        <v>7</v>
      </c>
      <c r="N32">
        <v>0.91</v>
      </c>
      <c r="O32">
        <v>0</v>
      </c>
      <c r="P32">
        <v>0</v>
      </c>
      <c r="Q32">
        <v>1.1000000000000001</v>
      </c>
      <c r="R32">
        <v>0.75</v>
      </c>
      <c r="S32">
        <v>1.3</v>
      </c>
      <c r="T32">
        <v>7.5</v>
      </c>
      <c r="U32">
        <v>3.9</v>
      </c>
    </row>
    <row r="33" spans="1:21" x14ac:dyDescent="0.3">
      <c r="A33" t="s">
        <v>8</v>
      </c>
      <c r="B33">
        <v>0.1</v>
      </c>
      <c r="C33">
        <v>0.1</v>
      </c>
      <c r="D33">
        <v>0.1</v>
      </c>
      <c r="E33">
        <v>0</v>
      </c>
      <c r="F33">
        <v>0.1</v>
      </c>
      <c r="G33">
        <v>0.7</v>
      </c>
      <c r="H33">
        <v>0.1</v>
      </c>
      <c r="I33">
        <v>0.15</v>
      </c>
      <c r="J33">
        <v>0.3</v>
      </c>
      <c r="K33">
        <v>0.3</v>
      </c>
      <c r="L33">
        <v>0</v>
      </c>
      <c r="M33">
        <v>0</v>
      </c>
      <c r="N33">
        <v>0</v>
      </c>
      <c r="O33">
        <v>0</v>
      </c>
      <c r="P33">
        <v>0.2</v>
      </c>
      <c r="Q33">
        <v>0.25</v>
      </c>
      <c r="R33">
        <v>0.2</v>
      </c>
      <c r="S33">
        <v>0.2</v>
      </c>
      <c r="T33">
        <v>0.25</v>
      </c>
      <c r="U33">
        <v>1</v>
      </c>
    </row>
    <row r="34" spans="1:21" x14ac:dyDescent="0.3">
      <c r="A34" t="s">
        <v>9</v>
      </c>
      <c r="K34">
        <v>1.1000000000000001</v>
      </c>
      <c r="L34">
        <v>0.4</v>
      </c>
      <c r="M34">
        <v>2.2000000000000002</v>
      </c>
      <c r="N34">
        <v>4</v>
      </c>
      <c r="O34">
        <v>0</v>
      </c>
      <c r="P34">
        <v>0</v>
      </c>
      <c r="Q34">
        <v>8</v>
      </c>
      <c r="R34">
        <v>10</v>
      </c>
      <c r="S34">
        <v>10</v>
      </c>
      <c r="T34">
        <v>12</v>
      </c>
      <c r="U34">
        <v>19</v>
      </c>
    </row>
    <row r="35" spans="1:21" x14ac:dyDescent="0.3">
      <c r="A35" t="s">
        <v>11</v>
      </c>
      <c r="U35" s="3">
        <v>5.0810000000000001E-2</v>
      </c>
    </row>
    <row r="36" spans="1:21" x14ac:dyDescent="0.3">
      <c r="A36" t="s">
        <v>10</v>
      </c>
      <c r="N36">
        <v>0.35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0.34</v>
      </c>
    </row>
    <row r="38" spans="1:21" x14ac:dyDescent="0.3">
      <c r="A38" s="6" t="s">
        <v>16</v>
      </c>
    </row>
    <row r="40" spans="1:21" x14ac:dyDescent="0.3">
      <c r="A40" s="5" t="s">
        <v>13</v>
      </c>
    </row>
    <row r="41" spans="1:21" x14ac:dyDescent="0.3">
      <c r="A41" t="s">
        <v>14</v>
      </c>
    </row>
    <row r="42" spans="1:21" x14ac:dyDescent="0.3">
      <c r="A42" t="s">
        <v>15</v>
      </c>
    </row>
    <row r="43" spans="1:21" x14ac:dyDescent="0.3">
      <c r="A43" t="s">
        <v>23</v>
      </c>
    </row>
  </sheetData>
  <mergeCells count="4">
    <mergeCell ref="A1:A2"/>
    <mergeCell ref="B1:U1"/>
    <mergeCell ref="A23:A24"/>
    <mergeCell ref="B23:U2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6AD5D-E07E-4A18-B98A-B3E2E807416A}">
  <dimension ref="A1:U14"/>
  <sheetViews>
    <sheetView zoomScale="85" zoomScaleNormal="85" workbookViewId="0">
      <selection activeCell="E31" sqref="E31"/>
    </sheetView>
  </sheetViews>
  <sheetFormatPr defaultRowHeight="14.4" x14ac:dyDescent="0.3"/>
  <cols>
    <col min="1" max="1" width="25.88671875" bestFit="1" customWidth="1"/>
  </cols>
  <sheetData>
    <row r="1" spans="1:21" ht="28.8" x14ac:dyDescent="0.55000000000000004">
      <c r="A1" s="13" t="s">
        <v>0</v>
      </c>
      <c r="B1" s="14" t="s">
        <v>25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ht="15.6" x14ac:dyDescent="0.3">
      <c r="A2" s="13"/>
      <c r="B2" s="2">
        <f t="shared" ref="B2:E2" si="0">C2-1</f>
        <v>1998</v>
      </c>
      <c r="C2" s="2">
        <f t="shared" si="0"/>
        <v>1999</v>
      </c>
      <c r="D2" s="2">
        <f t="shared" si="0"/>
        <v>2000</v>
      </c>
      <c r="E2" s="2">
        <f t="shared" si="0"/>
        <v>2001</v>
      </c>
      <c r="F2" s="2">
        <f>G2-1</f>
        <v>2002</v>
      </c>
      <c r="G2" s="2">
        <v>2003</v>
      </c>
      <c r="H2" s="2">
        <f>G2+1</f>
        <v>2004</v>
      </c>
      <c r="I2" s="2">
        <f t="shared" ref="I2:U2" si="1">H2+1</f>
        <v>2005</v>
      </c>
      <c r="J2" s="2">
        <f t="shared" si="1"/>
        <v>2006</v>
      </c>
      <c r="K2" s="2">
        <f t="shared" si="1"/>
        <v>2007</v>
      </c>
      <c r="L2" s="2">
        <f t="shared" si="1"/>
        <v>2008</v>
      </c>
      <c r="M2" s="2">
        <f t="shared" si="1"/>
        <v>2009</v>
      </c>
      <c r="N2" s="2">
        <f t="shared" si="1"/>
        <v>2010</v>
      </c>
      <c r="O2" s="2">
        <f t="shared" si="1"/>
        <v>2011</v>
      </c>
      <c r="P2" s="2">
        <f t="shared" si="1"/>
        <v>2012</v>
      </c>
      <c r="Q2" s="2">
        <f t="shared" si="1"/>
        <v>2013</v>
      </c>
      <c r="R2" s="2">
        <f t="shared" si="1"/>
        <v>2014</v>
      </c>
      <c r="S2" s="2">
        <f t="shared" si="1"/>
        <v>2015</v>
      </c>
      <c r="T2" s="2">
        <f t="shared" si="1"/>
        <v>2016</v>
      </c>
      <c r="U2" s="2">
        <f t="shared" si="1"/>
        <v>2017</v>
      </c>
    </row>
    <row r="3" spans="1:21" x14ac:dyDescent="0.3">
      <c r="A3" t="s">
        <v>1</v>
      </c>
      <c r="K3">
        <v>35</v>
      </c>
      <c r="L3">
        <v>38.9</v>
      </c>
      <c r="M3">
        <v>20.5</v>
      </c>
      <c r="N3">
        <v>20</v>
      </c>
      <c r="O3">
        <v>8.25</v>
      </c>
      <c r="P3">
        <v>11.5</v>
      </c>
      <c r="Q3">
        <v>13.95</v>
      </c>
      <c r="R3">
        <v>23.9</v>
      </c>
      <c r="S3">
        <v>54</v>
      </c>
      <c r="T3">
        <v>85.75</v>
      </c>
      <c r="U3">
        <v>73</v>
      </c>
    </row>
    <row r="4" spans="1:21" x14ac:dyDescent="0.3">
      <c r="A4" t="s">
        <v>2</v>
      </c>
      <c r="K4">
        <v>37.9</v>
      </c>
      <c r="L4">
        <v>11</v>
      </c>
      <c r="M4">
        <v>36.799999999999997</v>
      </c>
      <c r="N4">
        <v>46.9</v>
      </c>
      <c r="O4">
        <v>21.9</v>
      </c>
      <c r="P4">
        <v>29.1</v>
      </c>
      <c r="Q4">
        <v>35.200000000000003</v>
      </c>
      <c r="R4">
        <v>46.5</v>
      </c>
      <c r="S4">
        <v>51.75</v>
      </c>
      <c r="T4">
        <v>84.25</v>
      </c>
      <c r="U4">
        <v>68.25</v>
      </c>
    </row>
    <row r="5" spans="1:21" x14ac:dyDescent="0.3">
      <c r="A5" t="s">
        <v>18</v>
      </c>
      <c r="N5">
        <v>48.2</v>
      </c>
      <c r="O5">
        <v>36</v>
      </c>
      <c r="P5">
        <v>59.75</v>
      </c>
      <c r="Q5">
        <v>91.75</v>
      </c>
      <c r="R5">
        <v>173.5</v>
      </c>
      <c r="S5">
        <v>251.2</v>
      </c>
      <c r="T5">
        <v>345.5</v>
      </c>
      <c r="U5">
        <v>347.7</v>
      </c>
    </row>
    <row r="6" spans="1:21" x14ac:dyDescent="0.3">
      <c r="A6" t="s">
        <v>3</v>
      </c>
      <c r="M6">
        <v>10.199999999999999</v>
      </c>
      <c r="N6">
        <v>19.100000000000001</v>
      </c>
      <c r="O6">
        <v>4.25</v>
      </c>
      <c r="P6">
        <v>12.5</v>
      </c>
      <c r="Q6">
        <v>24.1</v>
      </c>
      <c r="R6">
        <v>28.5</v>
      </c>
      <c r="S6">
        <v>31</v>
      </c>
      <c r="T6">
        <v>81.2</v>
      </c>
      <c r="U6">
        <v>71</v>
      </c>
    </row>
    <row r="7" spans="1:21" x14ac:dyDescent="0.3">
      <c r="A7" t="s">
        <v>4</v>
      </c>
      <c r="B7" s="15" t="s">
        <v>24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 x14ac:dyDescent="0.3">
      <c r="A8" t="s">
        <v>5</v>
      </c>
      <c r="G8">
        <v>3.55</v>
      </c>
      <c r="H8">
        <v>3.66</v>
      </c>
      <c r="I8">
        <v>6.7</v>
      </c>
      <c r="J8">
        <v>10.75</v>
      </c>
      <c r="K8">
        <v>10.55</v>
      </c>
      <c r="L8">
        <v>4.2</v>
      </c>
      <c r="M8">
        <v>10.8</v>
      </c>
      <c r="N8">
        <v>19.2</v>
      </c>
      <c r="O8">
        <v>8.5</v>
      </c>
      <c r="P8">
        <v>13.4</v>
      </c>
      <c r="Q8">
        <v>17.7</v>
      </c>
      <c r="R8">
        <v>27.8</v>
      </c>
      <c r="S8">
        <v>35.5</v>
      </c>
      <c r="T8">
        <v>47.61</v>
      </c>
      <c r="U8">
        <v>43.98</v>
      </c>
    </row>
    <row r="9" spans="1:21" x14ac:dyDescent="0.3">
      <c r="A9" t="s">
        <v>6</v>
      </c>
      <c r="M9">
        <v>42.31</v>
      </c>
      <c r="N9">
        <v>61.25</v>
      </c>
      <c r="O9">
        <v>25.86</v>
      </c>
      <c r="P9">
        <v>51.8</v>
      </c>
      <c r="Q9">
        <v>73.849999999999994</v>
      </c>
      <c r="R9">
        <v>105</v>
      </c>
      <c r="S9">
        <v>117.6</v>
      </c>
      <c r="T9">
        <v>156.80000000000001</v>
      </c>
      <c r="U9">
        <v>137.1</v>
      </c>
    </row>
    <row r="10" spans="1:21" x14ac:dyDescent="0.3">
      <c r="A10" t="s">
        <v>7</v>
      </c>
      <c r="N10">
        <v>21.7</v>
      </c>
      <c r="O10">
        <v>7.1</v>
      </c>
      <c r="P10">
        <v>14.9</v>
      </c>
      <c r="Q10">
        <v>37</v>
      </c>
      <c r="R10">
        <v>65</v>
      </c>
      <c r="S10">
        <v>80</v>
      </c>
      <c r="T10">
        <v>202.5</v>
      </c>
      <c r="U10">
        <v>133</v>
      </c>
    </row>
    <row r="11" spans="1:21" x14ac:dyDescent="0.3">
      <c r="A11" t="s">
        <v>8</v>
      </c>
      <c r="R11">
        <v>18.5</v>
      </c>
      <c r="S11">
        <v>28</v>
      </c>
      <c r="T11">
        <v>29</v>
      </c>
      <c r="U11">
        <v>44</v>
      </c>
    </row>
    <row r="12" spans="1:21" x14ac:dyDescent="0.3">
      <c r="A12" t="s">
        <v>9</v>
      </c>
      <c r="K12">
        <v>42.1</v>
      </c>
      <c r="L12">
        <v>26</v>
      </c>
      <c r="M12">
        <v>46</v>
      </c>
      <c r="N12">
        <v>61.5</v>
      </c>
      <c r="O12">
        <v>29</v>
      </c>
      <c r="P12">
        <v>46</v>
      </c>
      <c r="Q12">
        <v>72.75</v>
      </c>
      <c r="R12">
        <v>130</v>
      </c>
      <c r="S12">
        <v>150.5</v>
      </c>
      <c r="T12">
        <v>257.8</v>
      </c>
      <c r="U12">
        <v>234.8</v>
      </c>
    </row>
    <row r="13" spans="1:21" x14ac:dyDescent="0.3">
      <c r="A13" t="s">
        <v>17</v>
      </c>
      <c r="U13">
        <v>44.5</v>
      </c>
    </row>
    <row r="14" spans="1:21" x14ac:dyDescent="0.3">
      <c r="A14" t="s">
        <v>10</v>
      </c>
      <c r="N14">
        <v>5.13</v>
      </c>
      <c r="U14">
        <v>8</v>
      </c>
    </row>
  </sheetData>
  <mergeCells count="3">
    <mergeCell ref="A1:A2"/>
    <mergeCell ref="B1:U1"/>
    <mergeCell ref="B7:U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186C7-456B-40B2-BD3C-5464E5E972D8}">
  <dimension ref="A1:M3"/>
  <sheetViews>
    <sheetView workbookViewId="0">
      <selection activeCell="F13" sqref="F13"/>
    </sheetView>
  </sheetViews>
  <sheetFormatPr defaultRowHeight="14.4" x14ac:dyDescent="0.3"/>
  <cols>
    <col min="1" max="1" width="9.77734375" bestFit="1" customWidth="1"/>
  </cols>
  <sheetData>
    <row r="1" spans="1:13" ht="15.6" x14ac:dyDescent="0.3">
      <c r="B1" s="10">
        <v>2006</v>
      </c>
      <c r="C1" s="10">
        <v>2007</v>
      </c>
      <c r="D1" s="10">
        <v>2008</v>
      </c>
      <c r="E1" s="10">
        <v>2009</v>
      </c>
      <c r="F1" s="10">
        <v>2010</v>
      </c>
      <c r="G1" s="10">
        <v>2011</v>
      </c>
      <c r="H1" s="10">
        <v>2012</v>
      </c>
      <c r="I1" s="10">
        <v>2013</v>
      </c>
      <c r="J1" s="10">
        <v>2014</v>
      </c>
      <c r="K1" s="10">
        <v>2015</v>
      </c>
      <c r="L1" s="10">
        <v>2016</v>
      </c>
      <c r="M1" s="10">
        <v>2017</v>
      </c>
    </row>
    <row r="2" spans="1:13" x14ac:dyDescent="0.3">
      <c r="A2" t="s">
        <v>19</v>
      </c>
      <c r="B2">
        <v>6.4180000000000001</v>
      </c>
      <c r="C2">
        <v>5.86</v>
      </c>
      <c r="D2">
        <v>5.6360999999999999</v>
      </c>
      <c r="E2">
        <v>6.2816999999999998</v>
      </c>
      <c r="F2">
        <v>6.0453000000000001</v>
      </c>
      <c r="G2">
        <v>5.6074000000000002</v>
      </c>
      <c r="H2">
        <v>5.8209999999999997</v>
      </c>
      <c r="I2">
        <v>5.8768000000000002</v>
      </c>
      <c r="J2">
        <v>6.3018999999999998</v>
      </c>
      <c r="K2">
        <v>8.0739000000000001</v>
      </c>
      <c r="L2">
        <v>8.3986999999999998</v>
      </c>
      <c r="M2">
        <v>8.2629999999999999</v>
      </c>
    </row>
    <row r="3" spans="1:13" x14ac:dyDescent="0.3">
      <c r="A3" t="s">
        <v>20</v>
      </c>
      <c r="B3">
        <v>107.94</v>
      </c>
      <c r="C3">
        <v>107.58</v>
      </c>
      <c r="D3">
        <v>110.24</v>
      </c>
      <c r="E3">
        <v>117.22</v>
      </c>
      <c r="F3">
        <v>107.51</v>
      </c>
      <c r="G3">
        <v>104.59</v>
      </c>
      <c r="H3">
        <v>100.41</v>
      </c>
      <c r="I3">
        <v>104.7</v>
      </c>
      <c r="J3">
        <v>112.06</v>
      </c>
      <c r="K3">
        <v>120.04</v>
      </c>
      <c r="L3">
        <v>124.78</v>
      </c>
      <c r="M3">
        <v>125.39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1207C-C902-4FA1-A8F7-7BAD66397D27}">
  <dimension ref="A1:AG17"/>
  <sheetViews>
    <sheetView tabSelected="1" zoomScale="90" zoomScaleNormal="90" workbookViewId="0">
      <selection activeCell="M16" sqref="M16"/>
    </sheetView>
  </sheetViews>
  <sheetFormatPr defaultRowHeight="14.4" x14ac:dyDescent="0.3"/>
  <cols>
    <col min="1" max="1" width="34.44140625" bestFit="1" customWidth="1"/>
    <col min="18" max="18" width="34.44140625" bestFit="1" customWidth="1"/>
  </cols>
  <sheetData>
    <row r="1" spans="1:33" ht="28.8" x14ac:dyDescent="0.55000000000000004">
      <c r="A1" s="11" t="s">
        <v>0</v>
      </c>
      <c r="B1" s="12" t="s">
        <v>27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9"/>
      <c r="R1" s="11" t="s">
        <v>0</v>
      </c>
      <c r="S1" s="12" t="s">
        <v>28</v>
      </c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3" ht="15.6" x14ac:dyDescent="0.3">
      <c r="A2" s="11"/>
      <c r="B2" s="1">
        <f t="shared" ref="B2:E2" si="0">C2-1</f>
        <v>2003</v>
      </c>
      <c r="C2" s="1">
        <f t="shared" si="0"/>
        <v>2004</v>
      </c>
      <c r="D2" s="1">
        <f t="shared" si="0"/>
        <v>2005</v>
      </c>
      <c r="E2" s="1">
        <f t="shared" si="0"/>
        <v>2006</v>
      </c>
      <c r="F2" s="1">
        <f>G2-1</f>
        <v>2007</v>
      </c>
      <c r="G2" s="2">
        <v>2008</v>
      </c>
      <c r="H2" s="2">
        <f t="shared" ref="H2:P2" si="1">G2+1</f>
        <v>2009</v>
      </c>
      <c r="I2" s="2">
        <f t="shared" si="1"/>
        <v>2010</v>
      </c>
      <c r="J2" s="2">
        <f t="shared" si="1"/>
        <v>2011</v>
      </c>
      <c r="K2" s="2">
        <f t="shared" si="1"/>
        <v>2012</v>
      </c>
      <c r="L2" s="2">
        <f t="shared" si="1"/>
        <v>2013</v>
      </c>
      <c r="M2" s="2">
        <f t="shared" si="1"/>
        <v>2014</v>
      </c>
      <c r="N2" s="2">
        <f t="shared" si="1"/>
        <v>2015</v>
      </c>
      <c r="O2" s="2">
        <f t="shared" si="1"/>
        <v>2016</v>
      </c>
      <c r="P2" s="2">
        <f t="shared" si="1"/>
        <v>2017</v>
      </c>
      <c r="R2" s="11"/>
      <c r="S2" s="1">
        <f t="shared" ref="S2" si="2">T2-1</f>
        <v>2003</v>
      </c>
      <c r="T2" s="1">
        <f t="shared" ref="T2" si="3">U2-1</f>
        <v>2004</v>
      </c>
      <c r="U2" s="1">
        <f t="shared" ref="U2" si="4">V2-1</f>
        <v>2005</v>
      </c>
      <c r="V2" s="1">
        <f t="shared" ref="V2" si="5">W2-1</f>
        <v>2006</v>
      </c>
      <c r="W2" s="1">
        <f>X2-1</f>
        <v>2007</v>
      </c>
      <c r="X2" s="2">
        <v>2008</v>
      </c>
      <c r="Y2" s="2">
        <f t="shared" ref="Y2" si="6">X2+1</f>
        <v>2009</v>
      </c>
      <c r="Z2" s="2">
        <f t="shared" ref="Z2" si="7">Y2+1</f>
        <v>2010</v>
      </c>
      <c r="AA2" s="2">
        <f t="shared" ref="AA2" si="8">Z2+1</f>
        <v>2011</v>
      </c>
      <c r="AB2" s="2">
        <f t="shared" ref="AB2" si="9">AA2+1</f>
        <v>2012</v>
      </c>
      <c r="AC2" s="2">
        <f t="shared" ref="AC2" si="10">AB2+1</f>
        <v>2013</v>
      </c>
      <c r="AD2" s="2">
        <f t="shared" ref="AD2" si="11">AC2+1</f>
        <v>2014</v>
      </c>
      <c r="AE2" s="2">
        <f t="shared" ref="AE2" si="12">AD2+1</f>
        <v>2015</v>
      </c>
      <c r="AF2" s="2">
        <f t="shared" ref="AF2" si="13">AE2+1</f>
        <v>2016</v>
      </c>
      <c r="AG2" s="2">
        <f t="shared" ref="AG2" si="14">AF2+1</f>
        <v>2017</v>
      </c>
    </row>
    <row r="3" spans="1:33" x14ac:dyDescent="0.3">
      <c r="A3" t="s">
        <v>1</v>
      </c>
      <c r="B3" s="7"/>
      <c r="C3" s="7"/>
      <c r="D3" s="7"/>
      <c r="E3" s="7"/>
      <c r="F3" s="7">
        <f>Utbytteinfo!K3/'Aksjekurs 31.12.'!K3</f>
        <v>2.8571428571428571E-2</v>
      </c>
      <c r="G3" s="7" t="s">
        <v>21</v>
      </c>
      <c r="H3" s="7" t="s">
        <v>21</v>
      </c>
      <c r="I3" s="7" t="s">
        <v>21</v>
      </c>
      <c r="J3" s="7" t="s">
        <v>21</v>
      </c>
      <c r="K3" s="7" t="s">
        <v>21</v>
      </c>
      <c r="L3" s="7" t="s">
        <v>21</v>
      </c>
      <c r="M3" s="7">
        <f>Utbytteinfo!R3/'Aksjekurs 31.12.'!R3</f>
        <v>4.1841004184100423E-2</v>
      </c>
      <c r="N3" s="7">
        <f>Utbytteinfo!S3/'Aksjekurs 31.12.'!S3</f>
        <v>1.8518518518518517E-2</v>
      </c>
      <c r="O3" s="7">
        <f>Utbytteinfo!T3/'Aksjekurs 31.12.'!T3</f>
        <v>1.4577259475218658E-2</v>
      </c>
      <c r="P3" s="7">
        <f>Utbytteinfo!U3/'Aksjekurs 31.12.'!U3</f>
        <v>2.0547945205479451E-2</v>
      </c>
      <c r="R3" t="s">
        <v>1</v>
      </c>
      <c r="S3" s="7"/>
      <c r="T3" s="7"/>
      <c r="U3" s="7"/>
      <c r="V3" s="7"/>
      <c r="W3" s="7">
        <f>Utbytteinfo!K25/'Aksjekurs 31.12.'!K3</f>
        <v>2.8571428571428571E-2</v>
      </c>
      <c r="X3" s="7" t="s">
        <v>21</v>
      </c>
      <c r="Y3" s="7" t="s">
        <v>21</v>
      </c>
      <c r="Z3" s="7" t="s">
        <v>21</v>
      </c>
      <c r="AA3" s="7" t="s">
        <v>21</v>
      </c>
      <c r="AB3" s="7" t="s">
        <v>21</v>
      </c>
      <c r="AC3" s="7" t="s">
        <v>21</v>
      </c>
      <c r="AD3" s="7">
        <f>Utbytteinfo!R25/'Aksjekurs 31.12.'!R3</f>
        <v>4.1841004184100423E-2</v>
      </c>
      <c r="AE3" s="7">
        <f>Utbytteinfo!S25/'Aksjekurs 31.12.'!S3</f>
        <v>1.8518518518518517E-2</v>
      </c>
      <c r="AF3" s="7">
        <f>Utbytteinfo!T25/'Aksjekurs 31.12.'!T3</f>
        <v>1.4577259475218658E-2</v>
      </c>
      <c r="AG3" s="7">
        <f>Utbytteinfo!U25/'Aksjekurs 31.12.'!U3</f>
        <v>2.0547945205479451E-2</v>
      </c>
    </row>
    <row r="4" spans="1:33" x14ac:dyDescent="0.3">
      <c r="A4" t="s">
        <v>2</v>
      </c>
      <c r="B4" s="7"/>
      <c r="C4" s="7"/>
      <c r="D4" s="7"/>
      <c r="E4" s="7"/>
      <c r="F4" s="7">
        <f>Utbytteinfo!K4/'Aksjekurs 31.12.'!K4</f>
        <v>7.9155672823219003E-3</v>
      </c>
      <c r="G4" s="7" t="s">
        <v>21</v>
      </c>
      <c r="H4" s="7">
        <f>Utbytteinfo!M4/'Aksjekurs 31.12.'!M4</f>
        <v>3.2608695652173912E-2</v>
      </c>
      <c r="I4" s="7">
        <f>Utbytteinfo!N4/'Aksjekurs 31.12.'!N4</f>
        <v>3.1982942430703626E-2</v>
      </c>
      <c r="J4" s="7">
        <f>Utbytteinfo!O4/'Aksjekurs 31.12.'!O4</f>
        <v>4.5662100456621009E-2</v>
      </c>
      <c r="K4" s="7">
        <f>Utbytteinfo!P4/'Aksjekurs 31.12.'!P4</f>
        <v>4.1237113402061855E-2</v>
      </c>
      <c r="L4" s="7">
        <f>Utbytteinfo!Q4/'Aksjekurs 31.12.'!Q4</f>
        <v>4.5454545454545456E-2</v>
      </c>
      <c r="M4" s="7">
        <f>Utbytteinfo!R4/'Aksjekurs 31.12.'!R4</f>
        <v>4.3010752688172046E-2</v>
      </c>
      <c r="N4" s="7">
        <f>Utbytteinfo!S4/'Aksjekurs 31.12.'!S4</f>
        <v>0.13526570048309178</v>
      </c>
      <c r="O4" s="7">
        <f>Utbytteinfo!T4/'Aksjekurs 31.12.'!T4</f>
        <v>2.967359050445104E-2</v>
      </c>
      <c r="P4" s="7">
        <f>Utbytteinfo!U4/'Aksjekurs 31.12.'!U4</f>
        <v>4.1025641025641026E-2</v>
      </c>
      <c r="R4" t="s">
        <v>2</v>
      </c>
      <c r="S4" s="7"/>
      <c r="T4" s="7"/>
      <c r="U4" s="7"/>
      <c r="V4" s="7"/>
      <c r="W4" s="7">
        <f>Utbytteinfo!K26/'Aksjekurs 31.12.'!K4</f>
        <v>7.9155672823219003E-3</v>
      </c>
      <c r="X4" s="7" t="s">
        <v>21</v>
      </c>
      <c r="Y4" s="7">
        <f>Utbytteinfo!M26/'Aksjekurs 31.12.'!M4</f>
        <v>3.2608695652173912E-2</v>
      </c>
      <c r="Z4" s="7">
        <f>Utbytteinfo!N26/'Aksjekurs 31.12.'!N4</f>
        <v>3.1982942430703626E-2</v>
      </c>
      <c r="AA4" s="7">
        <f>Utbytteinfo!O26/'Aksjekurs 31.12.'!O4</f>
        <v>4.5662100456621009E-2</v>
      </c>
      <c r="AB4" s="7">
        <f>Utbytteinfo!P26/'Aksjekurs 31.12.'!P4</f>
        <v>4.1237113402061855E-2</v>
      </c>
      <c r="AC4" s="7">
        <f>Utbytteinfo!Q26/'Aksjekurs 31.12.'!Q4</f>
        <v>4.5454545454545456E-2</v>
      </c>
      <c r="AD4" s="7">
        <f>Utbytteinfo!R26/'Aksjekurs 31.12.'!R4</f>
        <v>4.3010752688172046E-2</v>
      </c>
      <c r="AE4" s="7">
        <f>Utbytteinfo!S26/'Aksjekurs 31.12.'!S4</f>
        <v>4.2512077294685993E-2</v>
      </c>
      <c r="AF4" s="7">
        <f>Utbytteinfo!T26/'Aksjekurs 31.12.'!T4</f>
        <v>2.967359050445104E-2</v>
      </c>
      <c r="AG4" s="7">
        <f>Utbytteinfo!U26/'Aksjekurs 31.12.'!U4</f>
        <v>4.1025641025641026E-2</v>
      </c>
    </row>
    <row r="5" spans="1:33" x14ac:dyDescent="0.3">
      <c r="A5" t="s">
        <v>18</v>
      </c>
      <c r="B5" s="7"/>
      <c r="C5" s="7"/>
      <c r="D5" s="7"/>
      <c r="E5" s="7"/>
      <c r="F5" s="7"/>
      <c r="G5" s="7"/>
      <c r="H5" s="7"/>
      <c r="I5" s="7">
        <f>((Utbytteinfo!N5*Valutakurs!F3)/'Aksjekurs 31.12.'!N5)/100</f>
        <v>8.7212468879668048E-2</v>
      </c>
      <c r="J5" s="7">
        <f>((Utbytteinfo!O5*Valutakurs!G3)/'Aksjekurs 31.12.'!O5)/100</f>
        <v>2.9052777777777782E-2</v>
      </c>
      <c r="K5" s="7">
        <f>((Utbytteinfo!P5*Valutakurs!H3)/'Aksjekurs 31.12.'!P5)/100</f>
        <v>3.3610041841004183E-2</v>
      </c>
      <c r="L5" s="7">
        <f>((Utbytteinfo!Q5*Valutakurs!I3)/'Aksjekurs 31.12.'!Q5)/100</f>
        <v>5.1351498637602182E-2</v>
      </c>
      <c r="M5" s="7">
        <f>((Utbytteinfo!R5*Valutakurs!J3)/'Aksjekurs 31.12.'!R5)/100</f>
        <v>3.8752737752161384E-2</v>
      </c>
      <c r="N5" s="7">
        <f>((Utbytteinfo!S5*Valutakurs!K3)/'Aksjekurs 31.12.'!S5)/100</f>
        <v>3.9423964968152869E-2</v>
      </c>
      <c r="O5" s="7">
        <f>((Utbytteinfo!T5*Valutakurs!L3)/'Aksjekurs 31.12.'!T5)/100</f>
        <v>3.1420723589001449E-2</v>
      </c>
      <c r="P5" s="7">
        <f>((Utbytteinfo!U5*Valutakurs!M3)/'Aksjekurs 31.12.'!U5)/100</f>
        <v>3.7865832614322692E-2</v>
      </c>
      <c r="R5" t="s">
        <v>18</v>
      </c>
      <c r="S5" s="7"/>
      <c r="T5" s="7"/>
      <c r="U5" s="7"/>
      <c r="V5" s="7"/>
      <c r="W5" s="7"/>
      <c r="X5" s="7"/>
      <c r="Y5" s="7"/>
      <c r="Z5" s="7">
        <f>((Utbytteinfo!N27*Valutakurs!F3)/'Aksjekurs 31.12.'!N5)/100</f>
        <v>8.7212468879668048E-2</v>
      </c>
      <c r="AA5" s="7">
        <f>((Utbytteinfo!O27*Valutakurs!G3)/'Aksjekurs 31.12.'!O5)/100</f>
        <v>2.9052777777777782E-2</v>
      </c>
      <c r="AB5" s="7">
        <f>((Utbytteinfo!P27*Valutakurs!H3)/'Aksjekurs 31.12.'!P5)/100</f>
        <v>3.3610041841004183E-2</v>
      </c>
      <c r="AC5" s="7">
        <f>((Utbytteinfo!Q27*Valutakurs!I3)/'Aksjekurs 31.12.'!Q5)/100</f>
        <v>5.1351498637602182E-2</v>
      </c>
      <c r="AD5" s="7">
        <f>((Utbytteinfo!R27*Valutakurs!J3)/'Aksjekurs 31.12.'!R5)/100</f>
        <v>3.8752737752161384E-2</v>
      </c>
      <c r="AE5" s="7">
        <f>((Utbytteinfo!S27*Valutakurs!K3)/'Aksjekurs 31.12.'!S5)/100</f>
        <v>3.9423964968152869E-2</v>
      </c>
      <c r="AF5" s="7">
        <f>((Utbytteinfo!T27*Valutakurs!L3)/'Aksjekurs 31.12.'!T5)/100</f>
        <v>3.1420723589001449E-2</v>
      </c>
      <c r="AG5" s="7">
        <f>((Utbytteinfo!U27*Valutakurs!M3)/'Aksjekurs 31.12.'!U5)/100</f>
        <v>3.7865832614322692E-2</v>
      </c>
    </row>
    <row r="6" spans="1:33" x14ac:dyDescent="0.3">
      <c r="A6" t="s">
        <v>3</v>
      </c>
      <c r="B6" s="7"/>
      <c r="C6" s="7"/>
      <c r="D6" s="7"/>
      <c r="E6" s="7"/>
      <c r="F6" s="7"/>
      <c r="G6" s="7"/>
      <c r="H6" s="7">
        <f>Utbytteinfo!M6/'Aksjekurs 31.12.'!M6</f>
        <v>2.4509803921568631E-2</v>
      </c>
      <c r="I6" s="7">
        <f>Utbytteinfo!N6/'Aksjekurs 31.12.'!N6</f>
        <v>7.0680628272251314E-2</v>
      </c>
      <c r="J6" s="7" t="s">
        <v>21</v>
      </c>
      <c r="K6" s="7" t="s">
        <v>21</v>
      </c>
      <c r="L6" s="7" t="s">
        <v>21</v>
      </c>
      <c r="M6" s="7">
        <f>Utbytteinfo!R6/'Aksjekurs 31.12.'!R6</f>
        <v>1.7543859649122806E-2</v>
      </c>
      <c r="N6" s="7" t="s">
        <v>21</v>
      </c>
      <c r="O6" s="7">
        <f>Utbytteinfo!T6/'Aksjekurs 31.12.'!T6</f>
        <v>5.5418719211822655E-2</v>
      </c>
      <c r="P6" s="7">
        <f>Utbytteinfo!U6/'Aksjekurs 31.12.'!U6</f>
        <v>4.2253521126760563E-2</v>
      </c>
      <c r="R6" t="s">
        <v>3</v>
      </c>
      <c r="S6" s="7"/>
      <c r="T6" s="7"/>
      <c r="U6" s="7"/>
      <c r="V6" s="7"/>
      <c r="W6" s="7"/>
      <c r="X6" s="7"/>
      <c r="Y6" s="7">
        <f>Utbytteinfo!M28/'Aksjekurs 31.12.'!M6</f>
        <v>2.4509803921568631E-2</v>
      </c>
      <c r="Z6" s="7">
        <f>Utbytteinfo!N28/'Aksjekurs 31.12.'!N6</f>
        <v>7.0680628272251314E-2</v>
      </c>
      <c r="AA6" s="7" t="s">
        <v>21</v>
      </c>
      <c r="AB6" s="7" t="s">
        <v>21</v>
      </c>
      <c r="AC6" s="7" t="s">
        <v>21</v>
      </c>
      <c r="AD6" s="7">
        <f>Utbytteinfo!R28/'Aksjekurs 31.12.'!R6</f>
        <v>1.7543859649122806E-2</v>
      </c>
      <c r="AE6" s="7" t="s">
        <v>21</v>
      </c>
      <c r="AF6" s="7">
        <f>Utbytteinfo!T28/'Aksjekurs 31.12.'!T6</f>
        <v>4.3103448275862065E-2</v>
      </c>
      <c r="AG6" s="7">
        <f>Utbytteinfo!U28/'Aksjekurs 31.12.'!U6</f>
        <v>2.8169014084507043E-2</v>
      </c>
    </row>
    <row r="7" spans="1:33" x14ac:dyDescent="0.3">
      <c r="A7" t="s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R7" t="s">
        <v>4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3" x14ac:dyDescent="0.3">
      <c r="A8" t="s">
        <v>5</v>
      </c>
      <c r="B8" s="7">
        <f>Utbytteinfo!G8/'Aksjekurs 31.12.'!G8</f>
        <v>1.6901408450704227E-2</v>
      </c>
      <c r="C8" s="7">
        <f>Utbytteinfo!H8/'Aksjekurs 31.12.'!H8</f>
        <v>2.185792349726776E-2</v>
      </c>
      <c r="D8" s="7">
        <f>Utbytteinfo!I8/'Aksjekurs 31.12.'!I8</f>
        <v>2.6865671641791045E-2</v>
      </c>
      <c r="E8" s="7">
        <f>Utbytteinfo!J8/'Aksjekurs 31.12.'!J8</f>
        <v>3.7209302325581395E-2</v>
      </c>
      <c r="F8" s="7">
        <f>Utbytteinfo!K8/'Aksjekurs 31.12.'!K8</f>
        <v>1.7061611374407582E-2</v>
      </c>
      <c r="G8" s="7">
        <f>Utbytteinfo!L8/'Aksjekurs 31.12.'!L8</f>
        <v>6.6666666666666666E-2</v>
      </c>
      <c r="H8" s="7">
        <f>Utbytteinfo!M8/'Aksjekurs 31.12.'!M8</f>
        <v>6.4814814814814811E-2</v>
      </c>
      <c r="I8" s="7">
        <f>Utbytteinfo!N8/'Aksjekurs 31.12.'!N8</f>
        <v>5.2083333333333336E-2</v>
      </c>
      <c r="J8" s="7">
        <f>Utbytteinfo!O8/'Aksjekurs 31.12.'!O8</f>
        <v>8.2352941176470587E-2</v>
      </c>
      <c r="K8" s="7">
        <f>Utbytteinfo!P8/'Aksjekurs 31.12.'!P8</f>
        <v>5.2238805970149252E-2</v>
      </c>
      <c r="L8" s="7">
        <f>Utbytteinfo!Q8/'Aksjekurs 31.12.'!Q8</f>
        <v>5.6497175141242938E-2</v>
      </c>
      <c r="M8" s="7">
        <f>Utbytteinfo!R8/'Aksjekurs 31.12.'!R8</f>
        <v>4.3165467625899276E-2</v>
      </c>
      <c r="N8" s="7">
        <f>Utbytteinfo!S8/'Aksjekurs 31.12.'!S8</f>
        <v>3.3802816901408447E-2</v>
      </c>
      <c r="O8" s="7">
        <f>Utbytteinfo!T8/'Aksjekurs 31.12.'!T8</f>
        <v>2.7305187985717287E-2</v>
      </c>
      <c r="P8" s="7">
        <f>Utbytteinfo!U8/'Aksjekurs 31.12.'!U8</f>
        <v>3.4106412005457026E-2</v>
      </c>
      <c r="R8" t="s">
        <v>5</v>
      </c>
      <c r="S8" s="7">
        <f>Utbytteinfo!G30/'Aksjekurs 31.12.'!G8</f>
        <v>1.6901408450704227E-2</v>
      </c>
      <c r="T8" s="7">
        <f>Utbytteinfo!H30/'Aksjekurs 31.12.'!H8</f>
        <v>2.185792349726776E-2</v>
      </c>
      <c r="U8" s="7">
        <f>Utbytteinfo!I30/'Aksjekurs 31.12.'!I8</f>
        <v>2.6865671641791045E-2</v>
      </c>
      <c r="V8" s="7">
        <f>Utbytteinfo!J30/'Aksjekurs 31.12.'!J8</f>
        <v>3.7209302325581395E-2</v>
      </c>
      <c r="W8" s="7">
        <f>Utbytteinfo!K30/'Aksjekurs 31.12.'!K8</f>
        <v>1.7061611374407582E-2</v>
      </c>
      <c r="X8" s="7">
        <f>Utbytteinfo!L30/'Aksjekurs 31.12.'!L8</f>
        <v>6.6666666666666666E-2</v>
      </c>
      <c r="Y8" s="7">
        <f>Utbytteinfo!M30/'Aksjekurs 31.12.'!M8</f>
        <v>6.4814814814814811E-2</v>
      </c>
      <c r="Z8" s="7">
        <f>Utbytteinfo!N30/'Aksjekurs 31.12.'!N8</f>
        <v>5.2083333333333336E-2</v>
      </c>
      <c r="AA8" s="7">
        <f>Utbytteinfo!O30/'Aksjekurs 31.12.'!O8</f>
        <v>8.2352941176470587E-2</v>
      </c>
      <c r="AB8" s="7">
        <f>Utbytteinfo!P30/'Aksjekurs 31.12.'!P8</f>
        <v>5.2238805970149252E-2</v>
      </c>
      <c r="AC8" s="7">
        <f>Utbytteinfo!Q30/'Aksjekurs 31.12.'!Q8</f>
        <v>5.6497175141242938E-2</v>
      </c>
      <c r="AD8" s="7">
        <f>Utbytteinfo!R30/'Aksjekurs 31.12.'!R8</f>
        <v>4.3165467625899276E-2</v>
      </c>
      <c r="AE8" s="7">
        <f>Utbytteinfo!S30/'Aksjekurs 31.12.'!S8</f>
        <v>3.3802816901408447E-2</v>
      </c>
      <c r="AF8" s="7">
        <f>Utbytteinfo!T30/'Aksjekurs 31.12.'!T8</f>
        <v>2.7305187985717287E-2</v>
      </c>
      <c r="AG8" s="7">
        <f>Utbytteinfo!U30/'Aksjekurs 31.12.'!U8</f>
        <v>3.4106412005457026E-2</v>
      </c>
    </row>
    <row r="9" spans="1:33" x14ac:dyDescent="0.3">
      <c r="A9" t="s">
        <v>6</v>
      </c>
      <c r="B9" s="7"/>
      <c r="C9" s="7"/>
      <c r="D9" s="7"/>
      <c r="E9" s="7"/>
      <c r="F9" s="7"/>
      <c r="G9" s="7"/>
      <c r="H9" s="7">
        <f>Utbytteinfo!M9/'Aksjekurs 31.12.'!M9</f>
        <v>8.2722760576695809E-2</v>
      </c>
      <c r="I9" s="7">
        <f>Utbytteinfo!N9/'Aksjekurs 31.12.'!N9</f>
        <v>0.17142857142857143</v>
      </c>
      <c r="J9" s="7" t="s">
        <v>21</v>
      </c>
      <c r="K9" s="7" t="s">
        <v>21</v>
      </c>
      <c r="L9" s="7">
        <f>Utbytteinfo!Q9/'Aksjekurs 31.12.'!Q9</f>
        <v>4.6716316858496962E-2</v>
      </c>
      <c r="M9" s="7">
        <f>Utbytteinfo!R9/'Aksjekurs 31.12.'!R9</f>
        <v>6.8571428571428575E-2</v>
      </c>
      <c r="N9" s="7">
        <f>Utbytteinfo!S9/'Aksjekurs 31.12.'!S9</f>
        <v>4.5918367346938778E-2</v>
      </c>
      <c r="O9" s="7">
        <f>Utbytteinfo!T9/'Aksjekurs 31.12.'!T9</f>
        <v>6.3775510204081634E-2</v>
      </c>
      <c r="P9" s="7">
        <f>Utbytteinfo!U9/'Aksjekurs 31.12.'!U9</f>
        <v>8.8986141502552879E-2</v>
      </c>
      <c r="R9" t="s">
        <v>6</v>
      </c>
      <c r="S9" s="7"/>
      <c r="T9" s="7"/>
      <c r="U9" s="7"/>
      <c r="V9" s="7"/>
      <c r="W9" s="7"/>
      <c r="X9" s="7"/>
      <c r="Y9" s="7">
        <f>Utbytteinfo!M31/'Aksjekurs 31.12.'!M9</f>
        <v>8.2722760576695809E-2</v>
      </c>
      <c r="Z9" s="7">
        <f>Utbytteinfo!N31/'Aksjekurs 31.12.'!N9</f>
        <v>0.1306122448979592</v>
      </c>
      <c r="AA9" s="7" t="s">
        <v>21</v>
      </c>
      <c r="AB9" s="7">
        <f>Utbytteinfo!P31/'Aksjekurs 31.12.'!P9</f>
        <v>0</v>
      </c>
      <c r="AC9" s="7">
        <f>Utbytteinfo!Q31/'Aksjekurs 31.12.'!Q9</f>
        <v>1.6249153689911984E-2</v>
      </c>
      <c r="AD9" s="7">
        <f>Utbytteinfo!R31/'Aksjekurs 31.12.'!R9</f>
        <v>2.0952380952380955E-2</v>
      </c>
      <c r="AE9" s="7">
        <f>Utbytteinfo!S31/'Aksjekurs 31.12.'!S9</f>
        <v>4.5918367346938778E-2</v>
      </c>
      <c r="AF9" s="7">
        <f>Utbytteinfo!T31/'Aksjekurs 31.12.'!T9</f>
        <v>6.3775510204081634E-2</v>
      </c>
      <c r="AG9" s="7">
        <f>Utbytteinfo!U31/'Aksjekurs 31.12.'!U9</f>
        <v>8.8986141502552879E-2</v>
      </c>
    </row>
    <row r="10" spans="1:33" x14ac:dyDescent="0.3">
      <c r="A10" t="s">
        <v>7</v>
      </c>
      <c r="B10" s="7"/>
      <c r="C10" s="7"/>
      <c r="D10" s="7"/>
      <c r="E10" s="7"/>
      <c r="F10" s="7"/>
      <c r="G10" s="7"/>
      <c r="H10" s="7"/>
      <c r="I10" s="7">
        <f>Utbytteinfo!N10/'Aksjekurs 31.12.'!N10</f>
        <v>4.1935483870967745E-2</v>
      </c>
      <c r="J10" s="7" t="s">
        <v>21</v>
      </c>
      <c r="K10" s="7" t="s">
        <v>21</v>
      </c>
      <c r="L10" s="7">
        <f>Utbytteinfo!Q10/'Aksjekurs 31.12.'!Q10</f>
        <v>5.675675675675676E-2</v>
      </c>
      <c r="M10" s="7">
        <f>Utbytteinfo!R10/'Aksjekurs 31.12.'!R10</f>
        <v>1.1538461538461539E-2</v>
      </c>
      <c r="N10" s="7">
        <f>Utbytteinfo!S10/'Aksjekurs 31.12.'!S10</f>
        <v>1.6250000000000001E-2</v>
      </c>
      <c r="O10" s="7">
        <f>Utbytteinfo!T10/'Aksjekurs 31.12.'!T10</f>
        <v>3.7037037037037035E-2</v>
      </c>
      <c r="P10" s="7">
        <f>Utbytteinfo!U10/'Aksjekurs 31.12.'!U10</f>
        <v>2.9323308270676692E-2</v>
      </c>
      <c r="R10" t="s">
        <v>7</v>
      </c>
      <c r="S10" s="7"/>
      <c r="T10" s="7"/>
      <c r="U10" s="7"/>
      <c r="V10" s="7"/>
      <c r="W10" s="7"/>
      <c r="X10" s="7"/>
      <c r="Y10" s="7"/>
      <c r="Z10" s="7">
        <f>Utbytteinfo!N32/'Aksjekurs 31.12.'!N10</f>
        <v>4.1935483870967745E-2</v>
      </c>
      <c r="AA10" s="7" t="s">
        <v>21</v>
      </c>
      <c r="AB10" s="7" t="s">
        <v>21</v>
      </c>
      <c r="AC10" s="7">
        <f>Utbytteinfo!Q32/'Aksjekurs 31.12.'!Q10</f>
        <v>2.9729729729729731E-2</v>
      </c>
      <c r="AD10" s="7">
        <f>Utbytteinfo!R32/'Aksjekurs 31.12.'!R10</f>
        <v>1.1538461538461539E-2</v>
      </c>
      <c r="AE10" s="7">
        <f>Utbytteinfo!S32/'Aksjekurs 31.12.'!S10</f>
        <v>1.6250000000000001E-2</v>
      </c>
      <c r="AF10" s="7">
        <f>Utbytteinfo!T32/'Aksjekurs 31.12.'!T10</f>
        <v>3.7037037037037035E-2</v>
      </c>
      <c r="AG10" s="7">
        <f>Utbytteinfo!U32/'Aksjekurs 31.12.'!U10</f>
        <v>2.9323308270676692E-2</v>
      </c>
    </row>
    <row r="11" spans="1:33" x14ac:dyDescent="0.3">
      <c r="A11" t="s">
        <v>8</v>
      </c>
      <c r="B11" s="7" t="s">
        <v>21</v>
      </c>
      <c r="C11" s="7" t="s">
        <v>21</v>
      </c>
      <c r="D11" s="7" t="s">
        <v>21</v>
      </c>
      <c r="E11" s="7" t="s">
        <v>21</v>
      </c>
      <c r="F11" s="7" t="s">
        <v>21</v>
      </c>
      <c r="G11" s="7" t="s">
        <v>21</v>
      </c>
      <c r="H11" s="7" t="s">
        <v>21</v>
      </c>
      <c r="I11" s="7" t="s">
        <v>21</v>
      </c>
      <c r="J11" s="7" t="s">
        <v>21</v>
      </c>
      <c r="K11" s="7" t="s">
        <v>21</v>
      </c>
      <c r="L11" s="7" t="s">
        <v>21</v>
      </c>
      <c r="M11" s="7">
        <f>Utbytteinfo!R11/'Aksjekurs 31.12.'!R11</f>
        <v>1.0810810810810811E-2</v>
      </c>
      <c r="N11" s="7">
        <f>Utbytteinfo!S11/'Aksjekurs 31.12.'!S11</f>
        <v>7.1428571428571435E-3</v>
      </c>
      <c r="O11" s="7">
        <f>Utbytteinfo!T11/'Aksjekurs 31.12.'!T11</f>
        <v>8.6206896551724137E-3</v>
      </c>
      <c r="P11" s="7">
        <f>Utbytteinfo!U11/'Aksjekurs 31.12.'!U11</f>
        <v>2.2727272727272728E-2</v>
      </c>
      <c r="R11" t="s">
        <v>8</v>
      </c>
      <c r="S11" s="7" t="s">
        <v>21</v>
      </c>
      <c r="T11" s="7" t="s">
        <v>21</v>
      </c>
      <c r="U11" s="7" t="s">
        <v>21</v>
      </c>
      <c r="V11" s="7" t="s">
        <v>21</v>
      </c>
      <c r="W11" s="7" t="s">
        <v>21</v>
      </c>
      <c r="X11" s="7" t="s">
        <v>21</v>
      </c>
      <c r="Y11" s="7" t="s">
        <v>21</v>
      </c>
      <c r="Z11" s="7" t="s">
        <v>21</v>
      </c>
      <c r="AA11" s="7" t="s">
        <v>21</v>
      </c>
      <c r="AB11" s="7" t="s">
        <v>21</v>
      </c>
      <c r="AC11" s="7" t="s">
        <v>21</v>
      </c>
      <c r="AD11" s="7">
        <f>Utbytteinfo!R11/'Aksjekurs 31.12.'!R11</f>
        <v>1.0810810810810811E-2</v>
      </c>
      <c r="AE11" s="7">
        <f>Utbytteinfo!S11/'Aksjekurs 31.12.'!S11</f>
        <v>7.1428571428571435E-3</v>
      </c>
      <c r="AF11" s="7">
        <f>Utbytteinfo!T11/'Aksjekurs 31.12.'!T11</f>
        <v>8.6206896551724137E-3</v>
      </c>
      <c r="AG11" s="7">
        <f>Utbytteinfo!U11/'Aksjekurs 31.12.'!U11</f>
        <v>2.2727272727272728E-2</v>
      </c>
    </row>
    <row r="12" spans="1:33" x14ac:dyDescent="0.3">
      <c r="A12" t="s">
        <v>9</v>
      </c>
      <c r="B12" s="7"/>
      <c r="C12" s="7"/>
      <c r="D12" s="7"/>
      <c r="E12" s="7"/>
      <c r="F12" s="7">
        <f>Utbytteinfo!K12/'Aksjekurs 31.12.'!K12</f>
        <v>2.6128266033254157E-2</v>
      </c>
      <c r="G12" s="7">
        <f>Utbytteinfo!L12/'Aksjekurs 31.12.'!L12</f>
        <v>1.5384615384615385E-2</v>
      </c>
      <c r="H12" s="7">
        <f>Utbytteinfo!M12/'Aksjekurs 31.12.'!M12</f>
        <v>4.7826086956521741E-2</v>
      </c>
      <c r="I12" s="7">
        <f>Utbytteinfo!N12/'Aksjekurs 31.12.'!N12</f>
        <v>6.5040650406504072E-2</v>
      </c>
      <c r="J12" s="7" t="s">
        <v>21</v>
      </c>
      <c r="K12" s="7" t="s">
        <v>21</v>
      </c>
      <c r="L12" s="7">
        <f>Utbytteinfo!Q12/'Aksjekurs 31.12.'!Q12</f>
        <v>0.10996563573883161</v>
      </c>
      <c r="M12" s="7">
        <f>Utbytteinfo!R12/'Aksjekurs 31.12.'!R12</f>
        <v>7.6923076923076927E-2</v>
      </c>
      <c r="N12" s="7">
        <f>Utbytteinfo!S12/'Aksjekurs 31.12.'!S12</f>
        <v>6.6445182724252497E-2</v>
      </c>
      <c r="O12" s="7">
        <f>Utbytteinfo!T12/'Aksjekurs 31.12.'!T12</f>
        <v>4.6547711404189292E-2</v>
      </c>
      <c r="P12" s="7">
        <f>Utbytteinfo!U12/'Aksjekurs 31.12.'!U12</f>
        <v>8.0919931856899482E-2</v>
      </c>
      <c r="R12" t="s">
        <v>9</v>
      </c>
      <c r="S12" s="7"/>
      <c r="T12" s="7"/>
      <c r="U12" s="7"/>
      <c r="V12" s="7"/>
      <c r="W12" s="7">
        <f>Utbytteinfo!K12/'Aksjekurs 31.12.'!K12</f>
        <v>2.6128266033254157E-2</v>
      </c>
      <c r="X12" s="7">
        <f>Utbytteinfo!L12/'Aksjekurs 31.12.'!L12</f>
        <v>1.5384615384615385E-2</v>
      </c>
      <c r="Y12" s="7">
        <f>Utbytteinfo!M12/'Aksjekurs 31.12.'!M12</f>
        <v>4.7826086956521741E-2</v>
      </c>
      <c r="Z12" s="7">
        <f>Utbytteinfo!N12/'Aksjekurs 31.12.'!N12</f>
        <v>6.5040650406504072E-2</v>
      </c>
      <c r="AA12" s="7" t="s">
        <v>21</v>
      </c>
      <c r="AB12" s="7" t="s">
        <v>21</v>
      </c>
      <c r="AC12" s="7">
        <f>Utbytteinfo!Q12/'Aksjekurs 31.12.'!Q12</f>
        <v>0.10996563573883161</v>
      </c>
      <c r="AD12" s="7">
        <f>Utbytteinfo!R12/'Aksjekurs 31.12.'!R12</f>
        <v>7.6923076923076927E-2</v>
      </c>
      <c r="AE12" s="7">
        <f>Utbytteinfo!S12/'Aksjekurs 31.12.'!S12</f>
        <v>6.6445182724252497E-2</v>
      </c>
      <c r="AF12" s="7">
        <f>Utbytteinfo!T12/'Aksjekurs 31.12.'!T12</f>
        <v>4.6547711404189292E-2</v>
      </c>
      <c r="AG12" s="7">
        <f>Utbytteinfo!U12/'Aksjekurs 31.12.'!U12</f>
        <v>8.0919931856899482E-2</v>
      </c>
    </row>
    <row r="13" spans="1:33" x14ac:dyDescent="0.3">
      <c r="A13" t="s">
        <v>17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>
        <f>(Utbytteinfo!U13*Valutakurs!M2)/'Aksjekurs 31.12.'!U13</f>
        <v>9.4346748314606751E-3</v>
      </c>
      <c r="R13" t="s">
        <v>17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>
        <f>(Utbytteinfo!U13*Valutakurs!M2)/'Aksjekurs 31.12.'!U13</f>
        <v>9.4346748314606751E-3</v>
      </c>
    </row>
    <row r="14" spans="1:33" x14ac:dyDescent="0.3">
      <c r="A14" t="s">
        <v>10</v>
      </c>
      <c r="B14" s="7"/>
      <c r="C14" s="7"/>
      <c r="D14" s="7"/>
      <c r="E14" s="7"/>
      <c r="F14" s="7"/>
      <c r="G14" s="7"/>
      <c r="H14" s="7"/>
      <c r="I14" s="7">
        <f>Utbytteinfo!N14/'Aksjekurs 31.12.'!N14</f>
        <v>6.8226120857699801E-2</v>
      </c>
      <c r="J14" s="7" t="s">
        <v>21</v>
      </c>
      <c r="K14" s="7" t="s">
        <v>21</v>
      </c>
      <c r="L14" s="7" t="s">
        <v>21</v>
      </c>
      <c r="M14" s="7" t="s">
        <v>21</v>
      </c>
      <c r="N14" s="7" t="s">
        <v>21</v>
      </c>
      <c r="O14" s="7" t="s">
        <v>21</v>
      </c>
      <c r="P14" s="7">
        <f>Utbytteinfo!U14/'Aksjekurs 31.12.'!U14</f>
        <v>4.2500000000000003E-2</v>
      </c>
      <c r="R14" t="s">
        <v>10</v>
      </c>
      <c r="S14" s="7"/>
      <c r="T14" s="7"/>
      <c r="U14" s="7"/>
      <c r="V14" s="7"/>
      <c r="W14" s="7"/>
      <c r="X14" s="7"/>
      <c r="Y14" s="7"/>
      <c r="Z14" s="7">
        <f>Utbytteinfo!N14/'Aksjekurs 31.12.'!N14</f>
        <v>6.8226120857699801E-2</v>
      </c>
      <c r="AA14" s="7" t="s">
        <v>21</v>
      </c>
      <c r="AB14" s="7" t="s">
        <v>21</v>
      </c>
      <c r="AC14" s="7" t="s">
        <v>21</v>
      </c>
      <c r="AD14" s="7" t="s">
        <v>21</v>
      </c>
      <c r="AE14" s="7" t="s">
        <v>21</v>
      </c>
      <c r="AF14" s="7" t="s">
        <v>21</v>
      </c>
      <c r="AG14" s="7">
        <f>Utbytteinfo!U14/'Aksjekurs 31.12.'!U14</f>
        <v>4.2500000000000003E-2</v>
      </c>
    </row>
    <row r="15" spans="1:33" x14ac:dyDescent="0.3"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 x14ac:dyDescent="0.3">
      <c r="A16" s="5" t="s">
        <v>22</v>
      </c>
      <c r="B16" s="8">
        <f>AVERAGE(B8)</f>
        <v>1.6901408450704227E-2</v>
      </c>
      <c r="C16" s="8">
        <f>AVERAGE(C8)</f>
        <v>2.185792349726776E-2</v>
      </c>
      <c r="D16" s="8">
        <f>AVERAGE(D8)</f>
        <v>2.6865671641791045E-2</v>
      </c>
      <c r="E16" s="8">
        <f>AVERAGE(E8)</f>
        <v>3.7209302325581395E-2</v>
      </c>
      <c r="F16" s="8">
        <f>AVERAGE(F3:F4,F8,F12,)</f>
        <v>1.5935374652282442E-2</v>
      </c>
      <c r="G16" s="8">
        <f>AVERAGE(G8,G12)</f>
        <v>4.1025641025641026E-2</v>
      </c>
      <c r="H16" s="8">
        <f>AVERAGE(H4,H8:H9,H6,H12)</f>
        <v>5.0496432384354972E-2</v>
      </c>
      <c r="I16" s="8">
        <f>AVERAGE(I4:I6,I8:I10,I14,I12)</f>
        <v>7.3573774934962421E-2</v>
      </c>
      <c r="J16" s="8">
        <f>AVERAGE(J4:J5,J8)</f>
        <v>5.235593980362313E-2</v>
      </c>
      <c r="K16" s="8">
        <f>AVERAGE(K4:K5,K8)</f>
        <v>4.236198707107177E-2</v>
      </c>
      <c r="L16" s="8">
        <f>AVERAGE(L4:L5,L8:L10,L12)</f>
        <v>6.1123654764579323E-2</v>
      </c>
      <c r="M16" s="8">
        <f>AVERAGE(M3:M6,M8:M12)</f>
        <v>3.9128622193692647E-2</v>
      </c>
      <c r="N16" s="8">
        <f>AVERAGE(N3:N5,N8:N12)</f>
        <v>4.5345926010652494E-2</v>
      </c>
      <c r="O16" s="8">
        <f>AVERAGE(O3:O6,O8:O12)</f>
        <v>3.4930714340743498E-2</v>
      </c>
      <c r="P16" s="8">
        <f>AVERAGE(P3:P6,P8:P12,P13:P14)</f>
        <v>4.0880971015138469E-2</v>
      </c>
      <c r="R16" s="5" t="s">
        <v>22</v>
      </c>
      <c r="S16" s="8">
        <f>AVERAGE(S8)</f>
        <v>1.6901408450704227E-2</v>
      </c>
      <c r="T16" s="8">
        <f>AVERAGE(T8)</f>
        <v>2.185792349726776E-2</v>
      </c>
      <c r="U16" s="8">
        <f>AVERAGE(U8)</f>
        <v>2.6865671641791045E-2</v>
      </c>
      <c r="V16" s="8">
        <f>AVERAGE(V8)</f>
        <v>3.7209302325581395E-2</v>
      </c>
      <c r="W16" s="8">
        <f>AVERAGE(W3:W4,W8,W12,)</f>
        <v>1.5935374652282442E-2</v>
      </c>
      <c r="X16" s="8">
        <f>AVERAGE(X8,X12)</f>
        <v>4.1025641025641026E-2</v>
      </c>
      <c r="Y16" s="8">
        <f>AVERAGE(Y4,Y8:Y9,Y6,Y12)</f>
        <v>5.0496432384354972E-2</v>
      </c>
      <c r="Z16" s="8">
        <f>AVERAGE(Z4:Z6,Z8:Z10,Z14,Z12)</f>
        <v>6.8471734118635899E-2</v>
      </c>
      <c r="AA16" s="8">
        <f>AVERAGE(AA4:AA5,AA8)</f>
        <v>5.235593980362313E-2</v>
      </c>
      <c r="AB16" s="8">
        <f>AVERAGE(AB4:AB5,AB8:AB9)</f>
        <v>3.1771490303303826E-2</v>
      </c>
      <c r="AC16" s="8">
        <f>AVERAGE(AC4:AC5,AC8:AC10,AC12)</f>
        <v>5.1541289731977323E-2</v>
      </c>
      <c r="AD16" s="8">
        <f>AVERAGE(AD3:AD6,AD8:AD12)</f>
        <v>3.3837616902687356E-2</v>
      </c>
      <c r="AE16" s="8">
        <f>AVERAGE(AE3:AE5,AE8:AE12)</f>
        <v>3.3751723112101784E-2</v>
      </c>
      <c r="AF16" s="8">
        <f>AVERAGE(AF3:AF6,AF8:AF12)</f>
        <v>3.3562350903414549E-2</v>
      </c>
      <c r="AG16" s="8">
        <f>AVERAGE(AG3:AG6,AG8:AG12,AG13:AG14)</f>
        <v>3.9600561284024512E-2</v>
      </c>
    </row>
    <row r="17" spans="1:19" x14ac:dyDescent="0.3">
      <c r="A17" s="5" t="s">
        <v>31</v>
      </c>
      <c r="B17" s="16">
        <f>AVERAGE(B16:P16)</f>
        <v>3.9999556274139099E-2</v>
      </c>
      <c r="R17" s="5" t="s">
        <v>31</v>
      </c>
      <c r="S17" s="8">
        <f>AVERAGE(S16:AG16)</f>
        <v>3.7012297342492756E-2</v>
      </c>
    </row>
  </sheetData>
  <mergeCells count="4">
    <mergeCell ref="A1:A2"/>
    <mergeCell ref="B1:P1"/>
    <mergeCell ref="R1:R2"/>
    <mergeCell ref="S1:AG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Utbytteinfo</vt:lpstr>
      <vt:lpstr>Aksjekurs 31.12.</vt:lpstr>
      <vt:lpstr>Valutakurs</vt:lpstr>
      <vt:lpstr>Yield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Vikar 1 - 012 (ny)</dc:creator>
  <cp:lastModifiedBy>Vikar 1 - 012 (ny)</cp:lastModifiedBy>
  <dcterms:created xsi:type="dcterms:W3CDTF">2018-07-18T15:37:18Z</dcterms:created>
  <dcterms:modified xsi:type="dcterms:W3CDTF">2018-07-19T15:00:11Z</dcterms:modified>
</cp:coreProperties>
</file>