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Hakon/Downloads/"/>
    </mc:Choice>
  </mc:AlternateContent>
  <xr:revisionPtr revIDLastSave="0" documentId="13_ncr:1_{C450E0FA-D78F-9F46-B87B-BCE22B2AFEF4}" xr6:coauthVersionLast="28" xr6:coauthVersionMax="28" xr10:uidLastSave="{00000000-0000-0000-0000-000000000000}"/>
  <bookViews>
    <workbookView xWindow="0" yWindow="0" windowWidth="26360" windowHeight="12900" tabRatio="855" xr2:uid="{00000000-000D-0000-FFFF-FFFF00000000}"/>
  </bookViews>
  <sheets>
    <sheet name="Markedspris" sheetId="6" r:id="rId1"/>
    <sheet name="Inntektsrapport" sheetId="1" r:id="rId2"/>
    <sheet name="Balanserapport" sheetId="2" r:id="rId3"/>
    <sheet name="Kontantstrømrapport" sheetId="3" r:id="rId4"/>
    <sheet name="Estimates" sheetId="11" r:id="rId5"/>
    <sheet name="DCF" sheetId="10" r:id="rId6"/>
    <sheet name="Kontantstrøm analyse" sheetId="8" r:id="rId7"/>
    <sheet name="Lønnsomhet" sheetId="4" r:id="rId8"/>
    <sheet name="Verdivurdering" sheetId="5" r:id="rId9"/>
    <sheet name="Finansiell helse" sheetId="7" r:id="rId10"/>
    <sheet name="Utbytte" sheetId="9" r:id="rId1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5" l="1"/>
  <c r="E6" i="5" s="1"/>
  <c r="F6" i="5" s="1"/>
  <c r="G6" i="5" s="1"/>
  <c r="H6" i="5" s="1"/>
  <c r="I6" i="5" s="1"/>
  <c r="J6" i="5" s="1"/>
  <c r="C48" i="10"/>
  <c r="K41" i="10"/>
  <c r="J41" i="10"/>
  <c r="I41" i="10"/>
  <c r="H41" i="10"/>
  <c r="G41" i="10"/>
  <c r="F41" i="10"/>
  <c r="E41" i="10"/>
  <c r="D41" i="10"/>
  <c r="C41" i="10"/>
  <c r="K37" i="10"/>
  <c r="J37" i="10"/>
  <c r="I37" i="10"/>
  <c r="H37" i="10"/>
  <c r="G37" i="10"/>
  <c r="F37" i="10"/>
  <c r="E37" i="10"/>
  <c r="D37" i="10"/>
  <c r="C37" i="10"/>
  <c r="C79" i="1"/>
  <c r="C80" i="1" s="1"/>
  <c r="D79" i="1"/>
  <c r="E79" i="1"/>
  <c r="F79" i="1"/>
  <c r="G79" i="1"/>
  <c r="G80" i="1" s="1"/>
  <c r="H79" i="1"/>
  <c r="I79" i="1"/>
  <c r="J79" i="1"/>
  <c r="K79" i="1"/>
  <c r="K80" i="1" s="1"/>
  <c r="D80" i="1"/>
  <c r="E80" i="1"/>
  <c r="F80" i="1"/>
  <c r="H80" i="1"/>
  <c r="I80" i="1"/>
  <c r="J80" i="1"/>
  <c r="G21" i="4" l="1"/>
  <c r="C23" i="4"/>
  <c r="C21" i="4"/>
  <c r="K35" i="1"/>
  <c r="K17" i="4" s="1"/>
  <c r="K13" i="9"/>
  <c r="K10" i="4"/>
  <c r="K11" i="4"/>
  <c r="K12" i="4"/>
  <c r="K13" i="4"/>
  <c r="K15" i="4"/>
  <c r="K16" i="4"/>
  <c r="K18" i="4"/>
  <c r="K20" i="4"/>
  <c r="K22" i="4"/>
  <c r="K10" i="7"/>
  <c r="K11" i="7"/>
  <c r="K12" i="7"/>
  <c r="K13" i="7"/>
  <c r="J9" i="5"/>
  <c r="J11" i="5" s="1"/>
  <c r="C47" i="10"/>
  <c r="C54" i="11"/>
  <c r="C45" i="11"/>
  <c r="C7" i="11"/>
  <c r="C23" i="11"/>
  <c r="C22" i="11"/>
  <c r="C21" i="11"/>
  <c r="C20" i="11"/>
  <c r="C19" i="11"/>
  <c r="D5" i="11"/>
  <c r="D27" i="11" s="1"/>
  <c r="E5" i="11"/>
  <c r="E27" i="11" s="1"/>
  <c r="F5" i="11"/>
  <c r="G5" i="11"/>
  <c r="H5" i="11"/>
  <c r="C5" i="11"/>
  <c r="L51" i="10"/>
  <c r="J18" i="5" l="1"/>
  <c r="J20" i="5"/>
  <c r="J16" i="5"/>
  <c r="J23" i="5"/>
  <c r="K14" i="7"/>
  <c r="E48" i="11"/>
  <c r="E34" i="11"/>
  <c r="D34" i="11"/>
  <c r="D48" i="11"/>
  <c r="R51" i="10"/>
  <c r="M51" i="10"/>
  <c r="N51" i="10"/>
  <c r="O51" i="10"/>
  <c r="P51" i="10"/>
  <c r="Q51" i="10"/>
  <c r="C70" i="2"/>
  <c r="C71" i="2"/>
  <c r="K100" i="2"/>
  <c r="K101" i="2"/>
  <c r="K102" i="2"/>
  <c r="K103" i="2"/>
  <c r="C89" i="2"/>
  <c r="D89" i="2"/>
  <c r="E89" i="2"/>
  <c r="F89" i="2"/>
  <c r="G89" i="2"/>
  <c r="H89" i="2"/>
  <c r="I89" i="2"/>
  <c r="J89" i="2"/>
  <c r="K89" i="2"/>
  <c r="B89" i="2"/>
  <c r="K79" i="2"/>
  <c r="K80" i="2"/>
  <c r="K81" i="2"/>
  <c r="K82" i="2"/>
  <c r="K83" i="2"/>
  <c r="K87" i="2"/>
  <c r="C55" i="10" s="1"/>
  <c r="K88" i="2"/>
  <c r="K90" i="2"/>
  <c r="K91" i="2"/>
  <c r="K95" i="2"/>
  <c r="K61" i="2"/>
  <c r="K62" i="2"/>
  <c r="K63" i="2"/>
  <c r="K64" i="2"/>
  <c r="K65" i="2"/>
  <c r="K66" i="2"/>
  <c r="K70" i="2"/>
  <c r="K47" i="2"/>
  <c r="K71" i="2" s="1"/>
  <c r="K106" i="2" s="1"/>
  <c r="K107" i="2" s="1"/>
  <c r="K73" i="1"/>
  <c r="K31" i="10" s="1"/>
  <c r="D16" i="11"/>
  <c r="F16" i="11"/>
  <c r="H16" i="11"/>
  <c r="J16" i="11"/>
  <c r="C16" i="11"/>
  <c r="H27" i="11"/>
  <c r="H34" i="11" s="1"/>
  <c r="N44" i="10"/>
  <c r="F27" i="11"/>
  <c r="F48" i="11" s="1"/>
  <c r="G27" i="11"/>
  <c r="G34" i="11" s="1"/>
  <c r="C27" i="11"/>
  <c r="C34" i="11" s="1"/>
  <c r="D11" i="11"/>
  <c r="E11" i="11"/>
  <c r="F11" i="11"/>
  <c r="G11" i="11"/>
  <c r="H11" i="11"/>
  <c r="I11" i="11"/>
  <c r="J11" i="11"/>
  <c r="K11" i="11"/>
  <c r="C11" i="11"/>
  <c r="C74" i="1"/>
  <c r="C32" i="10" s="1"/>
  <c r="D74" i="1"/>
  <c r="D32" i="10" s="1"/>
  <c r="E74" i="1"/>
  <c r="E32" i="10" s="1"/>
  <c r="F74" i="1"/>
  <c r="F32" i="10" s="1"/>
  <c r="G74" i="1"/>
  <c r="G32" i="10" s="1"/>
  <c r="H74" i="1"/>
  <c r="H32" i="10" s="1"/>
  <c r="I74" i="1"/>
  <c r="I32" i="10" s="1"/>
  <c r="J74" i="1"/>
  <c r="J32" i="10" s="1"/>
  <c r="K74" i="1"/>
  <c r="K32" i="10" s="1"/>
  <c r="B74" i="1"/>
  <c r="D14" i="11"/>
  <c r="E14" i="11"/>
  <c r="F14" i="11"/>
  <c r="G14" i="11"/>
  <c r="H14" i="11"/>
  <c r="I14" i="11"/>
  <c r="J14" i="11"/>
  <c r="K14" i="11"/>
  <c r="C14" i="11"/>
  <c r="G21" i="5" l="1"/>
  <c r="J21" i="5"/>
  <c r="I21" i="5"/>
  <c r="E21" i="5"/>
  <c r="H21" i="5"/>
  <c r="D21" i="5"/>
  <c r="C21" i="5"/>
  <c r="F21" i="5"/>
  <c r="J25" i="5"/>
  <c r="I17" i="5"/>
  <c r="H17" i="5"/>
  <c r="D17" i="5"/>
  <c r="G17" i="5"/>
  <c r="C17" i="5"/>
  <c r="J17" i="5"/>
  <c r="F17" i="5"/>
  <c r="E17" i="5"/>
  <c r="I19" i="5"/>
  <c r="H19" i="5"/>
  <c r="D19" i="5"/>
  <c r="G19" i="5"/>
  <c r="C19" i="5"/>
  <c r="J19" i="5"/>
  <c r="F19" i="5"/>
  <c r="E19" i="5"/>
  <c r="J24" i="5"/>
  <c r="F57" i="11"/>
  <c r="F34" i="11"/>
  <c r="H48" i="11"/>
  <c r="G48" i="11"/>
  <c r="H31" i="11"/>
  <c r="H29" i="11"/>
  <c r="Q33" i="10" s="1"/>
  <c r="H28" i="11"/>
  <c r="Q32" i="10" s="1"/>
  <c r="H30" i="11"/>
  <c r="Q34" i="10" s="1"/>
  <c r="G31" i="11"/>
  <c r="P35" i="10" s="1"/>
  <c r="G29" i="11"/>
  <c r="P33" i="10" s="1"/>
  <c r="G30" i="11"/>
  <c r="P34" i="10" s="1"/>
  <c r="G28" i="11"/>
  <c r="P32" i="10" s="1"/>
  <c r="F29" i="11"/>
  <c r="O33" i="10" s="1"/>
  <c r="F31" i="11"/>
  <c r="O35" i="10" s="1"/>
  <c r="F28" i="11"/>
  <c r="O32" i="10" s="1"/>
  <c r="F30" i="11"/>
  <c r="O34" i="10" s="1"/>
  <c r="E30" i="11"/>
  <c r="N34" i="10" s="1"/>
  <c r="E28" i="11"/>
  <c r="N32" i="10" s="1"/>
  <c r="E31" i="11"/>
  <c r="N35" i="10" s="1"/>
  <c r="E29" i="11"/>
  <c r="N33" i="10" s="1"/>
  <c r="D31" i="11"/>
  <c r="M35" i="10" s="1"/>
  <c r="D30" i="11"/>
  <c r="M34" i="10" s="1"/>
  <c r="D29" i="11"/>
  <c r="M33" i="10" s="1"/>
  <c r="D28" i="11"/>
  <c r="C31" i="11"/>
  <c r="L35" i="10" s="1"/>
  <c r="C28" i="11"/>
  <c r="L32" i="10" s="1"/>
  <c r="C30" i="11"/>
  <c r="L34" i="10" s="1"/>
  <c r="C29" i="11"/>
  <c r="L33" i="10" s="1"/>
  <c r="I16" i="11"/>
  <c r="E16" i="11"/>
  <c r="L16" i="11" s="1"/>
  <c r="E12" i="10" s="1"/>
  <c r="K67" i="2"/>
  <c r="K74" i="2" s="1"/>
  <c r="G57" i="11"/>
  <c r="P44" i="10" s="1"/>
  <c r="K72" i="2"/>
  <c r="K16" i="11"/>
  <c r="G16" i="11"/>
  <c r="K92" i="2"/>
  <c r="K94" i="2" s="1"/>
  <c r="K96" i="2" s="1"/>
  <c r="K84" i="2"/>
  <c r="K104" i="2"/>
  <c r="K109" i="2" s="1"/>
  <c r="H57" i="11"/>
  <c r="Q44" i="10" s="1"/>
  <c r="O44" i="10"/>
  <c r="M44" i="10"/>
  <c r="L44" i="10"/>
  <c r="P31" i="10"/>
  <c r="O31" i="10"/>
  <c r="L31" i="10"/>
  <c r="N31" i="10"/>
  <c r="Q31" i="10"/>
  <c r="M31" i="10"/>
  <c r="L11" i="11"/>
  <c r="E8" i="10" s="1"/>
  <c r="L14" i="11"/>
  <c r="E11" i="10" s="1"/>
  <c r="C106" i="2"/>
  <c r="D106" i="2"/>
  <c r="H106" i="2"/>
  <c r="B103" i="2"/>
  <c r="C120" i="2"/>
  <c r="D120" i="2"/>
  <c r="E120" i="2"/>
  <c r="F120" i="2"/>
  <c r="G120" i="2"/>
  <c r="H120" i="2"/>
  <c r="I120" i="2"/>
  <c r="J120" i="2"/>
  <c r="K120" i="2"/>
  <c r="B120" i="2"/>
  <c r="K119" i="2"/>
  <c r="D121" i="2"/>
  <c r="E121" i="2"/>
  <c r="F121" i="2"/>
  <c r="G121" i="2"/>
  <c r="H121" i="2"/>
  <c r="I121" i="2"/>
  <c r="J121" i="2"/>
  <c r="K121" i="2"/>
  <c r="C121" i="2"/>
  <c r="B121" i="2"/>
  <c r="B119" i="2"/>
  <c r="E78" i="1"/>
  <c r="G78" i="1"/>
  <c r="I78" i="1"/>
  <c r="C78" i="1"/>
  <c r="C77" i="1"/>
  <c r="C35" i="10" s="1"/>
  <c r="D77" i="1"/>
  <c r="D35" i="10" s="1"/>
  <c r="E77" i="1"/>
  <c r="E35" i="10" s="1"/>
  <c r="F77" i="1"/>
  <c r="F35" i="10" s="1"/>
  <c r="G77" i="1"/>
  <c r="G35" i="10" s="1"/>
  <c r="H77" i="1"/>
  <c r="H35" i="10" s="1"/>
  <c r="I77" i="1"/>
  <c r="I35" i="10" s="1"/>
  <c r="J77" i="1"/>
  <c r="J35" i="10" s="1"/>
  <c r="K77" i="1"/>
  <c r="B77" i="1"/>
  <c r="C76" i="1"/>
  <c r="D76" i="1"/>
  <c r="E76" i="1"/>
  <c r="F76" i="1"/>
  <c r="G76" i="1"/>
  <c r="H76" i="1"/>
  <c r="I76" i="1"/>
  <c r="J76" i="1"/>
  <c r="K76" i="1"/>
  <c r="B76" i="1"/>
  <c r="C75" i="1"/>
  <c r="D75" i="1"/>
  <c r="E75" i="1"/>
  <c r="F75" i="1"/>
  <c r="G75" i="1"/>
  <c r="H75" i="1"/>
  <c r="I75" i="1"/>
  <c r="J75" i="1"/>
  <c r="K75" i="1"/>
  <c r="B75" i="1"/>
  <c r="C73" i="1"/>
  <c r="C31" i="10" s="1"/>
  <c r="D73" i="1"/>
  <c r="D31" i="10" s="1"/>
  <c r="E73" i="1"/>
  <c r="E31" i="10" s="1"/>
  <c r="F73" i="1"/>
  <c r="F31" i="10" s="1"/>
  <c r="G73" i="1"/>
  <c r="G31" i="10" s="1"/>
  <c r="H73" i="1"/>
  <c r="H31" i="10" s="1"/>
  <c r="I73" i="1"/>
  <c r="I31" i="10" s="1"/>
  <c r="J73" i="1"/>
  <c r="J31" i="10" s="1"/>
  <c r="B73" i="1"/>
  <c r="J95" i="2"/>
  <c r="I95" i="2"/>
  <c r="H95" i="2"/>
  <c r="G95" i="2"/>
  <c r="F95" i="2"/>
  <c r="E95" i="2"/>
  <c r="D95" i="2"/>
  <c r="C95" i="2"/>
  <c r="F84" i="2"/>
  <c r="J84" i="2"/>
  <c r="D92" i="2"/>
  <c r="F92" i="2"/>
  <c r="F94" i="2" s="1"/>
  <c r="F96" i="2" s="1"/>
  <c r="H92" i="2"/>
  <c r="J92" i="2"/>
  <c r="J94" i="2" s="1"/>
  <c r="J96" i="2" s="1"/>
  <c r="C87" i="2"/>
  <c r="C92" i="2" s="1"/>
  <c r="D87" i="2"/>
  <c r="E87" i="2"/>
  <c r="E92" i="2" s="1"/>
  <c r="F87" i="2"/>
  <c r="G87" i="2"/>
  <c r="G92" i="2" s="1"/>
  <c r="H87" i="2"/>
  <c r="I87" i="2"/>
  <c r="I92" i="2" s="1"/>
  <c r="J87" i="2"/>
  <c r="C88" i="2"/>
  <c r="D88" i="2"/>
  <c r="E88" i="2"/>
  <c r="F88" i="2"/>
  <c r="G88" i="2"/>
  <c r="H88" i="2"/>
  <c r="I88" i="2"/>
  <c r="J88" i="2"/>
  <c r="C90" i="2"/>
  <c r="D90" i="2"/>
  <c r="E90" i="2"/>
  <c r="F90" i="2"/>
  <c r="G90" i="2"/>
  <c r="H90" i="2"/>
  <c r="I90" i="2"/>
  <c r="J90" i="2"/>
  <c r="C91" i="2"/>
  <c r="D91" i="2"/>
  <c r="E91" i="2"/>
  <c r="F91" i="2"/>
  <c r="G91" i="2"/>
  <c r="H91" i="2"/>
  <c r="I91" i="2"/>
  <c r="J91" i="2"/>
  <c r="B91" i="2"/>
  <c r="B90" i="2"/>
  <c r="B88" i="2"/>
  <c r="B87" i="2"/>
  <c r="C83" i="2"/>
  <c r="D83" i="2"/>
  <c r="E83" i="2"/>
  <c r="F83" i="2"/>
  <c r="G83" i="2"/>
  <c r="H83" i="2"/>
  <c r="I83" i="2"/>
  <c r="J83" i="2"/>
  <c r="B83" i="2"/>
  <c r="C79" i="2"/>
  <c r="C84" i="2" s="1"/>
  <c r="D79" i="2"/>
  <c r="D84" i="2" s="1"/>
  <c r="E79" i="2"/>
  <c r="E84" i="2" s="1"/>
  <c r="F79" i="2"/>
  <c r="G79" i="2"/>
  <c r="G84" i="2" s="1"/>
  <c r="H79" i="2"/>
  <c r="H84" i="2" s="1"/>
  <c r="I79" i="2"/>
  <c r="I84" i="2" s="1"/>
  <c r="J79" i="2"/>
  <c r="C80" i="2"/>
  <c r="D80" i="2"/>
  <c r="E80" i="2"/>
  <c r="F80" i="2"/>
  <c r="G80" i="2"/>
  <c r="H80" i="2"/>
  <c r="I80" i="2"/>
  <c r="J80" i="2"/>
  <c r="C81" i="2"/>
  <c r="D81" i="2"/>
  <c r="E81" i="2"/>
  <c r="F81" i="2"/>
  <c r="G81" i="2"/>
  <c r="H81" i="2"/>
  <c r="I81" i="2"/>
  <c r="J81" i="2"/>
  <c r="C82" i="2"/>
  <c r="D82" i="2"/>
  <c r="E82" i="2"/>
  <c r="F82" i="2"/>
  <c r="G82" i="2"/>
  <c r="H82" i="2"/>
  <c r="I82" i="2"/>
  <c r="J82" i="2"/>
  <c r="B80" i="2"/>
  <c r="B81" i="2"/>
  <c r="B82" i="2"/>
  <c r="B79" i="2"/>
  <c r="C72" i="2"/>
  <c r="J71" i="2"/>
  <c r="J106" i="2" s="1"/>
  <c r="I71" i="2"/>
  <c r="I106" i="2" s="1"/>
  <c r="H71" i="2"/>
  <c r="G71" i="2"/>
  <c r="G72" i="2" s="1"/>
  <c r="F71" i="2"/>
  <c r="F106" i="2" s="1"/>
  <c r="E71" i="2"/>
  <c r="E106" i="2" s="1"/>
  <c r="D71" i="2"/>
  <c r="J70" i="2"/>
  <c r="J72" i="2" s="1"/>
  <c r="I70" i="2"/>
  <c r="H70" i="2"/>
  <c r="H72" i="2" s="1"/>
  <c r="G70" i="2"/>
  <c r="F70" i="2"/>
  <c r="F72" i="2" s="1"/>
  <c r="E70" i="2"/>
  <c r="D70" i="2"/>
  <c r="D72" i="2" s="1"/>
  <c r="B71" i="2"/>
  <c r="B106" i="2" s="1"/>
  <c r="B70" i="2"/>
  <c r="J66" i="2"/>
  <c r="I66" i="2"/>
  <c r="H66" i="2"/>
  <c r="G66" i="2"/>
  <c r="F66" i="2"/>
  <c r="E66" i="2"/>
  <c r="D66" i="2"/>
  <c r="C66" i="2"/>
  <c r="J65" i="2"/>
  <c r="I65" i="2"/>
  <c r="H65" i="2"/>
  <c r="G65" i="2"/>
  <c r="F65" i="2"/>
  <c r="E65" i="2"/>
  <c r="D65" i="2"/>
  <c r="C65" i="2"/>
  <c r="B66" i="2"/>
  <c r="B65" i="2"/>
  <c r="B102" i="2" s="1"/>
  <c r="J64" i="2"/>
  <c r="I64" i="2"/>
  <c r="H64" i="2"/>
  <c r="G64" i="2"/>
  <c r="F64" i="2"/>
  <c r="E64" i="2"/>
  <c r="D64" i="2"/>
  <c r="C64" i="2"/>
  <c r="J63" i="2"/>
  <c r="I63" i="2"/>
  <c r="H63" i="2"/>
  <c r="G63" i="2"/>
  <c r="F63" i="2"/>
  <c r="E63" i="2"/>
  <c r="D63" i="2"/>
  <c r="C63" i="2"/>
  <c r="B64" i="2"/>
  <c r="B101" i="2" s="1"/>
  <c r="B63" i="2"/>
  <c r="B100" i="2" s="1"/>
  <c r="J62" i="2"/>
  <c r="I62" i="2"/>
  <c r="I67" i="2" s="1"/>
  <c r="H62" i="2"/>
  <c r="G62" i="2"/>
  <c r="G67" i="2" s="1"/>
  <c r="G74" i="2" s="1"/>
  <c r="F62" i="2"/>
  <c r="E62" i="2"/>
  <c r="E67" i="2" s="1"/>
  <c r="D62" i="2"/>
  <c r="C62" i="2"/>
  <c r="C67" i="2" s="1"/>
  <c r="C74" i="2" s="1"/>
  <c r="B62" i="2"/>
  <c r="J61" i="2"/>
  <c r="J67" i="2" s="1"/>
  <c r="I61" i="2"/>
  <c r="H61" i="2"/>
  <c r="H67" i="2" s="1"/>
  <c r="H74" i="2" s="1"/>
  <c r="G61" i="2"/>
  <c r="F61" i="2"/>
  <c r="F67" i="2" s="1"/>
  <c r="E61" i="2"/>
  <c r="D61" i="2"/>
  <c r="D67" i="2" s="1"/>
  <c r="D74" i="2" s="1"/>
  <c r="C61" i="2"/>
  <c r="B61" i="2"/>
  <c r="G32" i="11" l="1"/>
  <c r="P36" i="10" s="1"/>
  <c r="F32" i="11"/>
  <c r="O36" i="10" s="1"/>
  <c r="D32" i="11"/>
  <c r="M36" i="10" s="1"/>
  <c r="H32" i="11"/>
  <c r="Q36" i="10" s="1"/>
  <c r="E32" i="11"/>
  <c r="N36" i="10" s="1"/>
  <c r="M32" i="10"/>
  <c r="C32" i="11"/>
  <c r="L36" i="10" s="1"/>
  <c r="F74" i="2"/>
  <c r="E74" i="2"/>
  <c r="I94" i="2"/>
  <c r="I96" i="2" s="1"/>
  <c r="E94" i="2"/>
  <c r="E96" i="2" s="1"/>
  <c r="G94" i="2"/>
  <c r="G96" i="2" s="1"/>
  <c r="C94" i="2"/>
  <c r="C96" i="2" s="1"/>
  <c r="J74" i="2"/>
  <c r="K40" i="11"/>
  <c r="K39" i="11"/>
  <c r="K33" i="10"/>
  <c r="K12" i="11"/>
  <c r="G33" i="10"/>
  <c r="G12" i="11"/>
  <c r="C33" i="10"/>
  <c r="C12" i="11"/>
  <c r="I34" i="10"/>
  <c r="I13" i="11"/>
  <c r="E34" i="10"/>
  <c r="E13" i="11"/>
  <c r="H78" i="1"/>
  <c r="D78" i="1"/>
  <c r="G106" i="2"/>
  <c r="E72" i="2"/>
  <c r="H33" i="10"/>
  <c r="H12" i="11"/>
  <c r="J34" i="10"/>
  <c r="J13" i="11"/>
  <c r="H94" i="2"/>
  <c r="H96" i="2" s="1"/>
  <c r="J33" i="10"/>
  <c r="J12" i="11"/>
  <c r="F33" i="10"/>
  <c r="F12" i="11"/>
  <c r="H34" i="10"/>
  <c r="H13" i="11"/>
  <c r="D34" i="10"/>
  <c r="D13" i="11"/>
  <c r="I72" i="2"/>
  <c r="I74" i="2" s="1"/>
  <c r="D33" i="10"/>
  <c r="D12" i="11"/>
  <c r="F34" i="10"/>
  <c r="F13" i="11"/>
  <c r="D94" i="2"/>
  <c r="D96" i="2" s="1"/>
  <c r="I33" i="10"/>
  <c r="I12" i="11"/>
  <c r="E33" i="10"/>
  <c r="E12" i="11"/>
  <c r="K34" i="10"/>
  <c r="K13" i="11"/>
  <c r="G34" i="10"/>
  <c r="G13" i="11"/>
  <c r="C34" i="10"/>
  <c r="C13" i="11"/>
  <c r="J78" i="1"/>
  <c r="F78" i="1"/>
  <c r="Q41" i="10"/>
  <c r="Q37" i="10"/>
  <c r="P41" i="10"/>
  <c r="P37" i="10"/>
  <c r="O41" i="10"/>
  <c r="O37" i="10"/>
  <c r="N41" i="10"/>
  <c r="N37" i="10"/>
  <c r="M41" i="10"/>
  <c r="M37" i="10"/>
  <c r="L41" i="10"/>
  <c r="L37" i="10"/>
  <c r="K35" i="10"/>
  <c r="K78" i="1"/>
  <c r="Q35" i="10"/>
  <c r="H122" i="2"/>
  <c r="D122" i="2"/>
  <c r="J8" i="2"/>
  <c r="J119" i="2" s="1"/>
  <c r="K122" i="2" s="1"/>
  <c r="I8" i="2"/>
  <c r="I119" i="2" s="1"/>
  <c r="I122" i="2" s="1"/>
  <c r="H8" i="2"/>
  <c r="H119" i="2" s="1"/>
  <c r="G8" i="2"/>
  <c r="G119" i="2" s="1"/>
  <c r="F8" i="2"/>
  <c r="F119" i="2" s="1"/>
  <c r="F122" i="2" s="1"/>
  <c r="E8" i="2"/>
  <c r="E119" i="2" s="1"/>
  <c r="E122" i="2" s="1"/>
  <c r="D8" i="2"/>
  <c r="D119" i="2" s="1"/>
  <c r="C8" i="2"/>
  <c r="C119" i="2" s="1"/>
  <c r="K33" i="1"/>
  <c r="L13" i="11" l="1"/>
  <c r="E10" i="10" s="1"/>
  <c r="E36" i="10"/>
  <c r="E38" i="10" s="1"/>
  <c r="E39" i="10" s="1"/>
  <c r="E40" i="10" s="1"/>
  <c r="E42" i="10" s="1"/>
  <c r="J36" i="10"/>
  <c r="J38" i="10" s="1"/>
  <c r="J39" i="10" s="1"/>
  <c r="J40" i="10" s="1"/>
  <c r="J42" i="10" s="1"/>
  <c r="H36" i="10"/>
  <c r="H38" i="10" s="1"/>
  <c r="H39" i="10" s="1"/>
  <c r="H40" i="10" s="1"/>
  <c r="H42" i="10" s="1"/>
  <c r="I36" i="10"/>
  <c r="I38" i="10" s="1"/>
  <c r="I39" i="10" s="1"/>
  <c r="I40" i="10" s="1"/>
  <c r="I42" i="10" s="1"/>
  <c r="G36" i="10"/>
  <c r="G38" i="10" s="1"/>
  <c r="G39" i="10" s="1"/>
  <c r="G40" i="10" s="1"/>
  <c r="G42" i="10" s="1"/>
  <c r="M38" i="10"/>
  <c r="M39" i="10" s="1"/>
  <c r="M40" i="10" s="1"/>
  <c r="M42" i="10" s="1"/>
  <c r="F36" i="10"/>
  <c r="F38" i="10" s="1"/>
  <c r="F39" i="10" s="1"/>
  <c r="F40" i="10" s="1"/>
  <c r="F42" i="10" s="1"/>
  <c r="D36" i="10"/>
  <c r="D38" i="10" s="1"/>
  <c r="D39" i="10" s="1"/>
  <c r="D40" i="10" s="1"/>
  <c r="D42" i="10" s="1"/>
  <c r="C36" i="10"/>
  <c r="C38" i="10" s="1"/>
  <c r="C39" i="10" s="1"/>
  <c r="C40" i="10" s="1"/>
  <c r="C42" i="10" s="1"/>
  <c r="C45" i="10" s="1"/>
  <c r="O38" i="10"/>
  <c r="O39" i="10" s="1"/>
  <c r="O40" i="10" s="1"/>
  <c r="O42" i="10" s="1"/>
  <c r="N38" i="10"/>
  <c r="N39" i="10" s="1"/>
  <c r="N40" i="10" s="1"/>
  <c r="N42" i="10" s="1"/>
  <c r="P38" i="10"/>
  <c r="P39" i="10" s="1"/>
  <c r="P40" i="10" s="1"/>
  <c r="P42" i="10" s="1"/>
  <c r="L38" i="10"/>
  <c r="L39" i="10" s="1"/>
  <c r="Q38" i="10"/>
  <c r="Q39" i="10" s="1"/>
  <c r="Q40" i="10" s="1"/>
  <c r="Q42" i="10" s="1"/>
  <c r="F44" i="10"/>
  <c r="F52" i="11"/>
  <c r="K44" i="10"/>
  <c r="K52" i="11"/>
  <c r="E44" i="10"/>
  <c r="E52" i="11"/>
  <c r="I44" i="10"/>
  <c r="I52" i="11"/>
  <c r="G122" i="2"/>
  <c r="J122" i="2"/>
  <c r="K36" i="10"/>
  <c r="K38" i="10" s="1"/>
  <c r="L12" i="11"/>
  <c r="E9" i="10" s="1"/>
  <c r="D44" i="10"/>
  <c r="D52" i="11"/>
  <c r="H44" i="10"/>
  <c r="H52" i="11"/>
  <c r="E107" i="2"/>
  <c r="F107" i="2"/>
  <c r="G107" i="2"/>
  <c r="I107" i="2"/>
  <c r="J107" i="2"/>
  <c r="D107" i="2"/>
  <c r="H107" i="2"/>
  <c r="C107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C103" i="2"/>
  <c r="C102" i="2"/>
  <c r="C100" i="2"/>
  <c r="C101" i="2"/>
  <c r="L40" i="10" l="1"/>
  <c r="L42" i="10" s="1"/>
  <c r="G44" i="10"/>
  <c r="G52" i="11"/>
  <c r="L52" i="11"/>
  <c r="E18" i="10" s="1"/>
  <c r="J44" i="10"/>
  <c r="J52" i="11"/>
  <c r="K39" i="10"/>
  <c r="K40" i="10" s="1"/>
  <c r="K42" i="10" s="1"/>
  <c r="I104" i="2"/>
  <c r="E104" i="2"/>
  <c r="E109" i="2" s="1"/>
  <c r="H104" i="2"/>
  <c r="H109" i="2" s="1"/>
  <c r="D104" i="2"/>
  <c r="D109" i="2" s="1"/>
  <c r="G104" i="2"/>
  <c r="C104" i="2"/>
  <c r="C109" i="2" s="1"/>
  <c r="J104" i="2"/>
  <c r="F104" i="2"/>
  <c r="G109" i="2"/>
  <c r="J109" i="2"/>
  <c r="F109" i="2"/>
  <c r="I109" i="2"/>
  <c r="E111" i="2" l="1"/>
  <c r="E43" i="10" s="1"/>
  <c r="E45" i="10" s="1"/>
  <c r="E40" i="11"/>
  <c r="E39" i="11"/>
  <c r="G111" i="2"/>
  <c r="G43" i="10" s="1"/>
  <c r="G45" i="10" s="1"/>
  <c r="G40" i="11"/>
  <c r="G39" i="11"/>
  <c r="J39" i="11"/>
  <c r="J40" i="11"/>
  <c r="K112" i="2"/>
  <c r="K111" i="2"/>
  <c r="K43" i="10" s="1"/>
  <c r="K45" i="10" s="1"/>
  <c r="H40" i="11"/>
  <c r="H39" i="11"/>
  <c r="I40" i="11"/>
  <c r="I39" i="11"/>
  <c r="C39" i="11"/>
  <c r="C40" i="11"/>
  <c r="F39" i="11"/>
  <c r="F40" i="11"/>
  <c r="D40" i="11"/>
  <c r="D39" i="11"/>
  <c r="I111" i="2"/>
  <c r="I43" i="10" s="1"/>
  <c r="I45" i="10" s="1"/>
  <c r="D112" i="2"/>
  <c r="F112" i="2"/>
  <c r="E112" i="2"/>
  <c r="J112" i="2"/>
  <c r="G112" i="2"/>
  <c r="H112" i="2"/>
  <c r="F111" i="2"/>
  <c r="F43" i="10" s="1"/>
  <c r="F45" i="10" s="1"/>
  <c r="D111" i="2"/>
  <c r="D43" i="10" s="1"/>
  <c r="D45" i="10" s="1"/>
  <c r="I112" i="2"/>
  <c r="J111" i="2"/>
  <c r="J43" i="10" s="1"/>
  <c r="J45" i="10" s="1"/>
  <c r="H111" i="2"/>
  <c r="H43" i="10" s="1"/>
  <c r="H45" i="10" s="1"/>
  <c r="J13" i="9"/>
  <c r="L39" i="11" l="1"/>
  <c r="L40" i="11"/>
  <c r="I13" i="9"/>
  <c r="H13" i="9"/>
  <c r="G13" i="9"/>
  <c r="F13" i="9"/>
  <c r="E13" i="9"/>
  <c r="C43" i="11" l="1"/>
  <c r="E16" i="10"/>
  <c r="C48" i="11"/>
  <c r="C49" i="11" s="1"/>
  <c r="H49" i="11"/>
  <c r="Q43" i="10" s="1"/>
  <c r="D34" i="8"/>
  <c r="E34" i="8"/>
  <c r="F34" i="8"/>
  <c r="G34" i="8"/>
  <c r="H34" i="8"/>
  <c r="I34" i="8"/>
  <c r="J34" i="8"/>
  <c r="D31" i="8"/>
  <c r="E31" i="8"/>
  <c r="F31" i="8"/>
  <c r="G31" i="8"/>
  <c r="H31" i="8"/>
  <c r="I31" i="8"/>
  <c r="J31" i="8"/>
  <c r="D32" i="8"/>
  <c r="E32" i="8"/>
  <c r="F32" i="8"/>
  <c r="G32" i="8"/>
  <c r="H32" i="8"/>
  <c r="I32" i="8"/>
  <c r="J32" i="8"/>
  <c r="C31" i="8"/>
  <c r="C34" i="8"/>
  <c r="D33" i="8"/>
  <c r="E33" i="8"/>
  <c r="F33" i="8"/>
  <c r="G33" i="8"/>
  <c r="H33" i="8"/>
  <c r="I33" i="8"/>
  <c r="J33" i="8"/>
  <c r="C33" i="8"/>
  <c r="C32" i="8"/>
  <c r="D29" i="8"/>
  <c r="E29" i="8"/>
  <c r="F29" i="8"/>
  <c r="G29" i="8"/>
  <c r="H29" i="8"/>
  <c r="I29" i="8"/>
  <c r="J29" i="8"/>
  <c r="C29" i="8"/>
  <c r="D28" i="8"/>
  <c r="E28" i="8"/>
  <c r="F28" i="8"/>
  <c r="G28" i="8"/>
  <c r="H28" i="8"/>
  <c r="I28" i="8"/>
  <c r="J28" i="8"/>
  <c r="C28" i="8"/>
  <c r="D27" i="8"/>
  <c r="E27" i="8"/>
  <c r="F27" i="8"/>
  <c r="G27" i="8"/>
  <c r="H27" i="8"/>
  <c r="I27" i="8"/>
  <c r="J27" i="8"/>
  <c r="C27" i="8"/>
  <c r="D26" i="8"/>
  <c r="E26" i="8"/>
  <c r="F26" i="8"/>
  <c r="G26" i="8"/>
  <c r="H26" i="8"/>
  <c r="I26" i="8"/>
  <c r="J26" i="8"/>
  <c r="C26" i="8"/>
  <c r="E24" i="8"/>
  <c r="F24" i="8"/>
  <c r="G24" i="8"/>
  <c r="H24" i="8"/>
  <c r="I24" i="8"/>
  <c r="J24" i="8"/>
  <c r="D24" i="8"/>
  <c r="G23" i="8"/>
  <c r="H23" i="8"/>
  <c r="I23" i="8"/>
  <c r="J23" i="8"/>
  <c r="F23" i="8"/>
  <c r="E23" i="8"/>
  <c r="D23" i="8"/>
  <c r="D21" i="8"/>
  <c r="E21" i="8"/>
  <c r="F21" i="8"/>
  <c r="G21" i="8"/>
  <c r="H21" i="8"/>
  <c r="I21" i="8"/>
  <c r="J21" i="8"/>
  <c r="C21" i="8"/>
  <c r="C36" i="8"/>
  <c r="C37" i="8"/>
  <c r="C40" i="8"/>
  <c r="C41" i="8"/>
  <c r="F49" i="11" l="1"/>
  <c r="O43" i="10" s="1"/>
  <c r="O45" i="10" s="1"/>
  <c r="O52" i="10" s="1"/>
  <c r="L43" i="10"/>
  <c r="L45" i="10" s="1"/>
  <c r="L52" i="10" s="1"/>
  <c r="D49" i="11"/>
  <c r="M43" i="10" s="1"/>
  <c r="M45" i="10" s="1"/>
  <c r="M52" i="10" s="1"/>
  <c r="G49" i="11"/>
  <c r="P43" i="10" s="1"/>
  <c r="P45" i="10" s="1"/>
  <c r="P52" i="10" s="1"/>
  <c r="E49" i="11"/>
  <c r="N43" i="10" s="1"/>
  <c r="N45" i="10" s="1"/>
  <c r="N52" i="10" s="1"/>
  <c r="C33" i="1"/>
  <c r="J35" i="1"/>
  <c r="J33" i="1"/>
  <c r="Q45" i="10" l="1"/>
  <c r="Q52" i="10" s="1"/>
  <c r="K5" i="9"/>
  <c r="R45" i="10" l="1"/>
  <c r="C50" i="10" s="1"/>
  <c r="K10" i="9"/>
  <c r="J10" i="9"/>
  <c r="I10" i="9"/>
  <c r="K9" i="9"/>
  <c r="J9" i="9"/>
  <c r="I9" i="9"/>
  <c r="H9" i="9"/>
  <c r="G9" i="9"/>
  <c r="F9" i="9"/>
  <c r="E9" i="9"/>
  <c r="K7" i="9"/>
  <c r="J7" i="9"/>
  <c r="I7" i="9"/>
  <c r="H7" i="9"/>
  <c r="G7" i="9"/>
  <c r="F7" i="9"/>
  <c r="G5" i="9"/>
  <c r="G10" i="9" s="1"/>
  <c r="F5" i="9"/>
  <c r="F10" i="9" s="1"/>
  <c r="E5" i="9"/>
  <c r="E10" i="9" s="1"/>
  <c r="H5" i="9"/>
  <c r="H10" i="9" s="1"/>
  <c r="D3" i="9"/>
  <c r="E3" i="9" s="1"/>
  <c r="F3" i="9" s="1"/>
  <c r="G3" i="9" s="1"/>
  <c r="H3" i="9" s="1"/>
  <c r="I3" i="9" s="1"/>
  <c r="J3" i="9" s="1"/>
  <c r="J41" i="8"/>
  <c r="I41" i="8"/>
  <c r="H41" i="8"/>
  <c r="G41" i="8"/>
  <c r="F41" i="8"/>
  <c r="E41" i="8"/>
  <c r="D41" i="8"/>
  <c r="J40" i="8"/>
  <c r="I40" i="8"/>
  <c r="H40" i="8"/>
  <c r="G40" i="8"/>
  <c r="F40" i="8"/>
  <c r="E40" i="8"/>
  <c r="D40" i="8"/>
  <c r="J39" i="8"/>
  <c r="I39" i="8"/>
  <c r="H39" i="8"/>
  <c r="G39" i="8"/>
  <c r="F39" i="8"/>
  <c r="E39" i="8"/>
  <c r="D39" i="8"/>
  <c r="J22" i="4"/>
  <c r="I22" i="4"/>
  <c r="H22" i="4"/>
  <c r="G22" i="4"/>
  <c r="F22" i="4"/>
  <c r="E22" i="4"/>
  <c r="D22" i="4"/>
  <c r="J20" i="4"/>
  <c r="I20" i="4"/>
  <c r="H20" i="4"/>
  <c r="G20" i="4"/>
  <c r="F20" i="4"/>
  <c r="E20" i="4"/>
  <c r="D20" i="4"/>
  <c r="J15" i="4"/>
  <c r="J16" i="4"/>
  <c r="J17" i="4"/>
  <c r="J18" i="4"/>
  <c r="E37" i="8"/>
  <c r="D37" i="8"/>
  <c r="J37" i="8"/>
  <c r="J36" i="8"/>
  <c r="F17" i="4"/>
  <c r="I16" i="4"/>
  <c r="H16" i="4"/>
  <c r="G16" i="4"/>
  <c r="F16" i="4"/>
  <c r="E16" i="4"/>
  <c r="D16" i="4"/>
  <c r="C16" i="4"/>
  <c r="C17" i="4"/>
  <c r="E15" i="4"/>
  <c r="H15" i="4"/>
  <c r="I15" i="4"/>
  <c r="E18" i="4"/>
  <c r="F18" i="4"/>
  <c r="G18" i="4"/>
  <c r="H18" i="4"/>
  <c r="I18" i="4"/>
  <c r="D18" i="4"/>
  <c r="D15" i="4"/>
  <c r="C18" i="4"/>
  <c r="C15" i="4"/>
  <c r="I37" i="8"/>
  <c r="H37" i="8"/>
  <c r="G37" i="8"/>
  <c r="F37" i="8"/>
  <c r="I36" i="8"/>
  <c r="H36" i="8"/>
  <c r="G36" i="8"/>
  <c r="F36" i="8"/>
  <c r="E36" i="8"/>
  <c r="D36" i="8"/>
  <c r="E20" i="8"/>
  <c r="F20" i="8" s="1"/>
  <c r="G20" i="8" s="1"/>
  <c r="H20" i="8" s="1"/>
  <c r="I20" i="8" s="1"/>
  <c r="J20" i="8" s="1"/>
  <c r="I33" i="1"/>
  <c r="H33" i="1"/>
  <c r="G33" i="1"/>
  <c r="G15" i="4" s="1"/>
  <c r="F33" i="1"/>
  <c r="F15" i="4" s="1"/>
  <c r="E33" i="1"/>
  <c r="D33" i="1"/>
  <c r="I35" i="1"/>
  <c r="I17" i="4" s="1"/>
  <c r="H35" i="1"/>
  <c r="H17" i="4" s="1"/>
  <c r="G35" i="1"/>
  <c r="G17" i="4" s="1"/>
  <c r="F35" i="1"/>
  <c r="E35" i="1"/>
  <c r="E17" i="4" s="1"/>
  <c r="D35" i="1"/>
  <c r="D17" i="4" s="1"/>
  <c r="C35" i="1"/>
  <c r="J14" i="7"/>
  <c r="I14" i="7"/>
  <c r="H14" i="7"/>
  <c r="G14" i="7"/>
  <c r="F14" i="7"/>
  <c r="E14" i="7"/>
  <c r="D14" i="7"/>
  <c r="C14" i="7"/>
  <c r="J13" i="7"/>
  <c r="I13" i="7"/>
  <c r="H13" i="7"/>
  <c r="G13" i="7"/>
  <c r="F13" i="7"/>
  <c r="E13" i="7"/>
  <c r="D13" i="7"/>
  <c r="C13" i="7"/>
  <c r="J12" i="7"/>
  <c r="I12" i="7"/>
  <c r="H12" i="7"/>
  <c r="G12" i="7"/>
  <c r="F12" i="7"/>
  <c r="E12" i="7"/>
  <c r="D12" i="7"/>
  <c r="C12" i="7"/>
  <c r="J11" i="7"/>
  <c r="I11" i="7"/>
  <c r="H11" i="7"/>
  <c r="G11" i="7"/>
  <c r="F11" i="7"/>
  <c r="E11" i="7"/>
  <c r="D11" i="7"/>
  <c r="C11" i="7"/>
  <c r="C10" i="7"/>
  <c r="D10" i="7"/>
  <c r="E10" i="7"/>
  <c r="F10" i="7"/>
  <c r="G10" i="7"/>
  <c r="H10" i="7"/>
  <c r="I10" i="7"/>
  <c r="J10" i="7"/>
  <c r="R52" i="10" l="1"/>
  <c r="C54" i="10" s="1"/>
  <c r="C56" i="10" s="1"/>
  <c r="C58" i="10" s="1"/>
  <c r="D24" i="10" s="1"/>
  <c r="E9" i="7"/>
  <c r="F9" i="7" s="1"/>
  <c r="G9" i="7" s="1"/>
  <c r="H9" i="7" s="1"/>
  <c r="I9" i="7" s="1"/>
  <c r="J9" i="7" s="1"/>
  <c r="K9" i="7" s="1"/>
  <c r="I9" i="5"/>
  <c r="I11" i="5" s="1"/>
  <c r="I18" i="5" s="1"/>
  <c r="C9" i="5"/>
  <c r="C11" i="5" s="1"/>
  <c r="D9" i="5"/>
  <c r="D11" i="5" s="1"/>
  <c r="D18" i="5" s="1"/>
  <c r="E9" i="5"/>
  <c r="E11" i="5"/>
  <c r="F9" i="5"/>
  <c r="F11" i="5" s="1"/>
  <c r="F18" i="5" s="1"/>
  <c r="G9" i="5"/>
  <c r="G11" i="5" s="1"/>
  <c r="H9" i="5"/>
  <c r="H11" i="5" s="1"/>
  <c r="H18" i="5" s="1"/>
  <c r="C64" i="1"/>
  <c r="D64" i="1"/>
  <c r="E64" i="1"/>
  <c r="D15" i="5"/>
  <c r="E15" i="5" s="1"/>
  <c r="F15" i="5" s="1"/>
  <c r="G15" i="5" s="1"/>
  <c r="H15" i="5" s="1"/>
  <c r="I15" i="5" s="1"/>
  <c r="J15" i="5" s="1"/>
  <c r="J13" i="4"/>
  <c r="I13" i="4"/>
  <c r="H13" i="4"/>
  <c r="G13" i="4"/>
  <c r="F13" i="4"/>
  <c r="E13" i="4"/>
  <c r="D13" i="4"/>
  <c r="J12" i="4"/>
  <c r="I12" i="4"/>
  <c r="H12" i="4"/>
  <c r="G12" i="4"/>
  <c r="F12" i="4"/>
  <c r="E12" i="4"/>
  <c r="D12" i="4"/>
  <c r="J11" i="4"/>
  <c r="I11" i="4"/>
  <c r="H11" i="4"/>
  <c r="G11" i="4"/>
  <c r="F11" i="4"/>
  <c r="E11" i="4"/>
  <c r="D11" i="4"/>
  <c r="E10" i="4"/>
  <c r="F10" i="4" s="1"/>
  <c r="G10" i="4" s="1"/>
  <c r="H10" i="4" s="1"/>
  <c r="I10" i="4" s="1"/>
  <c r="J10" i="4" s="1"/>
  <c r="C20" i="5" l="1"/>
  <c r="C18" i="5"/>
  <c r="G20" i="5"/>
  <c r="G18" i="5"/>
  <c r="E16" i="5"/>
  <c r="E24" i="5" s="1"/>
  <c r="E18" i="5"/>
  <c r="E20" i="5"/>
  <c r="F23" i="5"/>
  <c r="F16" i="5"/>
  <c r="F20" i="5"/>
  <c r="H16" i="5"/>
  <c r="H23" i="5"/>
  <c r="H20" i="5"/>
  <c r="I16" i="5"/>
  <c r="I20" i="5"/>
  <c r="I23" i="5"/>
  <c r="D16" i="5"/>
  <c r="D20" i="5"/>
  <c r="D23" i="5"/>
  <c r="G16" i="5"/>
  <c r="C16" i="5"/>
  <c r="E23" i="5"/>
  <c r="G23" i="5"/>
  <c r="C23" i="5"/>
  <c r="E25" i="5" l="1"/>
  <c r="C25" i="5"/>
  <c r="C24" i="5"/>
  <c r="D24" i="5"/>
  <c r="D25" i="5"/>
  <c r="H24" i="5"/>
  <c r="H25" i="5"/>
  <c r="G25" i="5"/>
  <c r="G24" i="5"/>
  <c r="F24" i="5"/>
  <c r="F25" i="5"/>
  <c r="I24" i="5"/>
  <c r="I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Office-bruker</author>
  </authors>
  <commentList>
    <comment ref="B11" authorId="0" shapeId="0" xr:uid="{00000000-0006-0000-0700-000001000000}">
      <text>
        <r>
          <rPr>
            <b/>
            <sz val="10"/>
            <color indexed="81"/>
            <rFont val="Calibri"/>
            <family val="2"/>
          </rPr>
          <t>Microsoft Office-bruker: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<sst xmlns="http://schemas.openxmlformats.org/spreadsheetml/2006/main" count="432" uniqueCount="310">
  <si>
    <t>Bakkafrost regnskap</t>
  </si>
  <si>
    <t>DKK 1000</t>
  </si>
  <si>
    <t>Operating revenue</t>
  </si>
  <si>
    <t>Purchase of goods</t>
  </si>
  <si>
    <t xml:space="preserve">Change in inventory and biological assets (at cost) </t>
  </si>
  <si>
    <t>Fair value adjustments on biological assets</t>
  </si>
  <si>
    <t>Salary and personnel expenses</t>
  </si>
  <si>
    <t>Provision for onerous contracts</t>
  </si>
  <si>
    <t>Listing costs</t>
  </si>
  <si>
    <t>Other operation expenses</t>
  </si>
  <si>
    <t>Income from associates</t>
  </si>
  <si>
    <t>Depreciation</t>
  </si>
  <si>
    <t>Earnings before interest and taxes (EBIT)</t>
  </si>
  <si>
    <t>Financial income</t>
  </si>
  <si>
    <t>Net interest expenses</t>
  </si>
  <si>
    <t>Net currency effects</t>
  </si>
  <si>
    <t>Other financial expenses</t>
  </si>
  <si>
    <t>Taxes</t>
  </si>
  <si>
    <t>Profit for the year</t>
  </si>
  <si>
    <t>Earnings per share continued operations (DKK)</t>
  </si>
  <si>
    <t>Diluted earnings per share (DKK)</t>
  </si>
  <si>
    <t>Comprehensive income:</t>
  </si>
  <si>
    <t>Fair value adjustment on securities available for sale net tax</t>
  </si>
  <si>
    <t>Deferred tax on securities available for sale</t>
  </si>
  <si>
    <t>Total comprehensive income for the year net tax</t>
  </si>
  <si>
    <t>ASSETS</t>
  </si>
  <si>
    <t>Non-current assets</t>
  </si>
  <si>
    <t>Intangible assets</t>
  </si>
  <si>
    <t>Total intangible assets</t>
  </si>
  <si>
    <t>Land, buildings and other real estate</t>
  </si>
  <si>
    <t>Plant, machinery and other operating equipment</t>
  </si>
  <si>
    <t>Other operating equipment</t>
  </si>
  <si>
    <t>Total property, plant and equipment</t>
  </si>
  <si>
    <t>Non-current financial assets</t>
  </si>
  <si>
    <t>Investments in associated companies</t>
  </si>
  <si>
    <t>Investments in stocks and shares</t>
  </si>
  <si>
    <t>Other non-current receivables</t>
  </si>
  <si>
    <t>Total non-current financial assets</t>
  </si>
  <si>
    <t>TOTAL NON-CURRENT ASSETS</t>
  </si>
  <si>
    <t>Current assets</t>
  </si>
  <si>
    <t>Biological assets (biomass)</t>
  </si>
  <si>
    <t>Inventory</t>
  </si>
  <si>
    <t>Total inventory</t>
  </si>
  <si>
    <t>Accounts receivable</t>
  </si>
  <si>
    <t>Other receivables</t>
  </si>
  <si>
    <t>Total receivables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</si>
  <si>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</si>
  <si>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</si>
  <si>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</si>
  <si>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</si>
  <si>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</si>
  <si>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</si>
  <si>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Other equity</t>
  </si>
  <si>
    <t>Total equity</t>
  </si>
  <si>
    <t>Non-current liabilities</t>
  </si>
  <si>
    <t>Deferred taxes</t>
  </si>
  <si>
    <t>Long-term interest bearing debts</t>
  </si>
  <si>
    <t>Total non-current liabilities</t>
  </si>
  <si>
    <t>Current liabilities</t>
  </si>
  <si>
    <t>Short-term interest bearing debt</t>
  </si>
  <si>
    <t>Accounts payable and other debt</t>
  </si>
  <si>
    <t>Total current liabilities</t>
  </si>
  <si>
    <t>Total liabilities</t>
  </si>
  <si>
    <t>TOTAL EQUITY AND LIABILITIES</t>
  </si>
  <si>
    <t>Cash flow from operations</t>
  </si>
  <si>
    <t>Operating profit (EBIT)</t>
  </si>
  <si>
    <t>Adjustments for write-downs and depreciation</t>
  </si>
  <si>
    <t>Adjustments for value adjustments on biomass</t>
  </si>
  <si>
    <t>Taxes paid</t>
  </si>
  <si>
    <t>Change in inventory</t>
  </si>
  <si>
    <t>Change in other current assets</t>
  </si>
  <si>
    <t>Change in current debts</t>
  </si>
  <si>
    <t>Cash flow from investments</t>
  </si>
  <si>
    <t>Proceeds from sale of fixed assets</t>
  </si>
  <si>
    <t>Payments made for purchase of fixed assets</t>
  </si>
  <si>
    <t>Purchase of shares and other investments</t>
  </si>
  <si>
    <t>Change in long-term receivables</t>
  </si>
  <si>
    <t>Cash flow from financing</t>
  </si>
  <si>
    <t>Down payment of interest bearing debt (short and long)</t>
  </si>
  <si>
    <t>Proceeds from share capital increase</t>
  </si>
  <si>
    <t>Net proceeds from sale of own shares</t>
  </si>
  <si>
    <t>Financial expenses</t>
  </si>
  <si>
    <t>Dividend paid</t>
  </si>
  <si>
    <t>Net change in cash and cash equivalents in period</t>
  </si>
  <si>
    <t>Cash and cash equivalents – opening balance</t>
  </si>
  <si>
    <t>Cash and cash equivalents – closing balance total</t>
  </si>
  <si>
    <t>Acquisition costs</t>
  </si>
  <si>
    <t>Badwill related to the acquisition of the Havsbrún Group</t>
  </si>
  <si>
    <t>Reversal of fair value adjustment on interest rate swap</t>
  </si>
  <si>
    <t>Non-controlling interests</t>
  </si>
  <si>
    <t>Adjustments for income from associates</t>
  </si>
  <si>
    <t>Adjustments for badwill</t>
  </si>
  <si>
    <t>Acquisition of businesses</t>
  </si>
  <si>
    <t>Proceeds from sale of financial assets</t>
  </si>
  <si>
    <t>Earnings per share (DKK), discontinuing operations</t>
  </si>
  <si>
    <t>Fair value adjustment on purchased non-controlling interests</t>
  </si>
  <si>
    <t>Prepayments for purchase of PP</t>
  </si>
  <si>
    <t>Adjustments for currency effects</t>
  </si>
  <si>
    <t>Adjustments for loss from sale of subsidiary</t>
  </si>
  <si>
    <t>Acquisition/sale of subsidiaries and activities, etc., net</t>
  </si>
  <si>
    <t>Acquisition of minorities</t>
  </si>
  <si>
    <t>Financing of associate</t>
  </si>
  <si>
    <t>Loss from sale of subsidiary</t>
  </si>
  <si>
    <t>Discontinued operations</t>
  </si>
  <si>
    <t>Profit or loss from discontinued operations, after tax</t>
  </si>
  <si>
    <t>Profit or loss for the period continuing and discontinuing operations</t>
  </si>
  <si>
    <t>Fair value adjustment on financial instruments</t>
  </si>
  <si>
    <t>Income tax effect</t>
  </si>
  <si>
    <t>Currency translation differences</t>
  </si>
  <si>
    <t>Net other comprehensive income to be reclassified to profit or loss in subsequent periods</t>
  </si>
  <si>
    <t>Acquisition of treasury shares</t>
  </si>
  <si>
    <t>Other comprehensive income</t>
  </si>
  <si>
    <t>Long term receivables</t>
  </si>
  <si>
    <t>Derivatives</t>
  </si>
  <si>
    <t>Proceeds from issuing of bonds</t>
  </si>
  <si>
    <t>Repayment of long-term debt</t>
  </si>
  <si>
    <t>Change in revolving credit facilties</t>
  </si>
  <si>
    <t>Reserve to share based payment</t>
  </si>
  <si>
    <t>Trade payables</t>
  </si>
  <si>
    <t>Current tax liabilities</t>
  </si>
  <si>
    <t>Other current liabilities</t>
  </si>
  <si>
    <t>Payments made for prepayment of purchase of fixed assets</t>
  </si>
  <si>
    <t>Provisions for onerous contracts</t>
  </si>
  <si>
    <t>Revenue tax</t>
  </si>
  <si>
    <t>Badwill</t>
  </si>
  <si>
    <t>Adjustment on treasury shares</t>
  </si>
  <si>
    <t>Vessels</t>
  </si>
  <si>
    <t>Recieved dividend</t>
  </si>
  <si>
    <t>ROE</t>
  </si>
  <si>
    <t>ROA</t>
  </si>
  <si>
    <t>ROCE</t>
  </si>
  <si>
    <t>Resultat for året / ( ( Egenkapital 01.01 + Egenkapital 31.01) / 2 )</t>
  </si>
  <si>
    <t>Resultat for året / ( ( Eiendeler 01.01 + Eiedeneler 31.01) / 2 )</t>
  </si>
  <si>
    <t>EBIT for året / ( ( Sysselsatt kapital 01.01 + Sysselsatt kapital 31.01) / 2 )</t>
  </si>
  <si>
    <t>P/E</t>
  </si>
  <si>
    <t>P/B</t>
  </si>
  <si>
    <t>FORMEL P/E</t>
  </si>
  <si>
    <t>FORMEL P/B</t>
  </si>
  <si>
    <t>Markedspris 31.01 /  Resultat for året</t>
  </si>
  <si>
    <t>Markedspris 31.01 / ((Egenkapital 01.01 + Egenkapital 31.01)/2)</t>
  </si>
  <si>
    <t>Markedspris 31.01 / (Kontantstrøm fra operasjoner - investeringer i driftsmidler) for året</t>
  </si>
  <si>
    <t>Date</t>
  </si>
  <si>
    <t>Openprice</t>
  </si>
  <si>
    <t>Highprice</t>
  </si>
  <si>
    <t>Lowprice</t>
  </si>
  <si>
    <t>Closeprice</t>
  </si>
  <si>
    <t>Volume</t>
  </si>
  <si>
    <t>Antall aksjer utestående 31.12</t>
  </si>
  <si>
    <t>Markedsverdi i NOK per 31.12</t>
  </si>
  <si>
    <t>NOK / DKK snitt for året</t>
  </si>
  <si>
    <t>Markedsverdi i DKK per 31.12</t>
  </si>
  <si>
    <t>P/FCF</t>
  </si>
  <si>
    <t>FORMEL P/FCF</t>
  </si>
  <si>
    <t>NB! Det er noen små justeringer fra år til år. Kontantstrømmen fra operasjon, investering og finansiering er de samme. Det er undergruppene som kan ha blitt påvirket.</t>
  </si>
  <si>
    <t>Markedsverdi per aksje 31.12</t>
  </si>
  <si>
    <t>FORMEL PEG</t>
  </si>
  <si>
    <t>PE / Resultatvekst</t>
  </si>
  <si>
    <t>PEG ved 10 % vekst</t>
  </si>
  <si>
    <t>PEG ved 20 % vekst</t>
  </si>
  <si>
    <t>Likviditetsgrad 1</t>
  </si>
  <si>
    <t>Likviditetsgrad 2</t>
  </si>
  <si>
    <t>Likviditetsgrad 3</t>
  </si>
  <si>
    <t>Gjeldsgrad</t>
  </si>
  <si>
    <t>Omløpsmidler / kortsiktig gjeld</t>
  </si>
  <si>
    <t>(Omløpsmidler - varelager) / kortisktig gjeld</t>
  </si>
  <si>
    <t>Gjeld / Egenkapital</t>
  </si>
  <si>
    <t>Earnings before taxes (EBT)</t>
  </si>
  <si>
    <t>Interest coverage</t>
  </si>
  <si>
    <t>Interest Coverage</t>
  </si>
  <si>
    <t>EBIT adj / Rentekostnad</t>
  </si>
  <si>
    <t>EBITDA Margin</t>
  </si>
  <si>
    <t>EBIT Margin</t>
  </si>
  <si>
    <t>Resultatmargin</t>
  </si>
  <si>
    <t>Operational EBIT</t>
  </si>
  <si>
    <t>Operational EBITDA</t>
  </si>
  <si>
    <t>Operasjonell kontantstrøm dekning</t>
  </si>
  <si>
    <t>Utbyttegrad</t>
  </si>
  <si>
    <t>EBITDA / Inntekter</t>
  </si>
  <si>
    <t>EBIT / Inntekter</t>
  </si>
  <si>
    <t>Resultat / Inntekter</t>
  </si>
  <si>
    <t>EBIT Adj. Margin</t>
  </si>
  <si>
    <t>Ebit adj. / inntekter</t>
  </si>
  <si>
    <t>Inntektsvekst</t>
  </si>
  <si>
    <t>Resultatvekst</t>
  </si>
  <si>
    <t>CFO vekst</t>
  </si>
  <si>
    <t>Driftsmiddel ratio</t>
  </si>
  <si>
    <t>Utbytte per aksje DKK</t>
  </si>
  <si>
    <t>Utbytte per aksje NOK</t>
  </si>
  <si>
    <t>Kurs per 31.12</t>
  </si>
  <si>
    <t>Utbytte yield NOK</t>
  </si>
  <si>
    <t>Utbytte yield DKK</t>
  </si>
  <si>
    <t>Utbyttevekst DKK</t>
  </si>
  <si>
    <t>Hvor mye cash per inntekt</t>
  </si>
  <si>
    <t>CFO / inntekt</t>
  </si>
  <si>
    <t>Lønnsomhet på eiendeler</t>
  </si>
  <si>
    <t>CFO / Eiendeler</t>
  </si>
  <si>
    <t>Lønnsomhet på egenkapital</t>
  </si>
  <si>
    <t>CFO / Egenkapital</t>
  </si>
  <si>
    <t>Dekning av kortsiktig gjeld</t>
  </si>
  <si>
    <t>CFO / Kortsiktig gjeld</t>
  </si>
  <si>
    <t>(CFO - Utbytte) / Kortsiktig gjeld</t>
  </si>
  <si>
    <t>Dekning av langsiktig gjeld</t>
  </si>
  <si>
    <t>CFO / Langsiktig gjeld</t>
  </si>
  <si>
    <t>Dekning av all gjeld</t>
  </si>
  <si>
    <t>CFO / Gjeld</t>
  </si>
  <si>
    <t>Cash generating power</t>
  </si>
  <si>
    <t>CFO / (CFO+Cash from investing inflow+Cash from financing inflow)</t>
  </si>
  <si>
    <t>Interest Coverage Ratio</t>
  </si>
  <si>
    <t>(CFO + Interest Paid + Taxes Paid) / Interest Paid</t>
  </si>
  <si>
    <t>External Financing Index Ratio</t>
  </si>
  <si>
    <t>Cash from financing / CFO</t>
  </si>
  <si>
    <t>Free cash flow</t>
  </si>
  <si>
    <t>CFO - CAPEX</t>
  </si>
  <si>
    <t>Dekning av kortsiktig gjeld og utbytte</t>
  </si>
  <si>
    <t>Payout ratio</t>
  </si>
  <si>
    <t>Operating profit</t>
  </si>
  <si>
    <t>NOPLAT</t>
  </si>
  <si>
    <t>Operating working capital</t>
  </si>
  <si>
    <t>Operating capital</t>
  </si>
  <si>
    <t>Operating liabilities</t>
  </si>
  <si>
    <t>Change y/y</t>
  </si>
  <si>
    <t>Capex</t>
  </si>
  <si>
    <t>Change %</t>
  </si>
  <si>
    <t>2018E</t>
  </si>
  <si>
    <t>2019E</t>
  </si>
  <si>
    <t>2020E</t>
  </si>
  <si>
    <t>2021E</t>
  </si>
  <si>
    <t>2022E</t>
  </si>
  <si>
    <t>2023E</t>
  </si>
  <si>
    <t>Terminal value</t>
  </si>
  <si>
    <t>WACC</t>
  </si>
  <si>
    <t>Terminal Value</t>
  </si>
  <si>
    <t>Discount factor</t>
  </si>
  <si>
    <t>Net int. Debt</t>
  </si>
  <si>
    <t>Property, plant &amp; equipment</t>
  </si>
  <si>
    <t>Operational assets</t>
  </si>
  <si>
    <t>Total operating assets</t>
  </si>
  <si>
    <t>Total operating liabilities</t>
  </si>
  <si>
    <t>Financial assets</t>
  </si>
  <si>
    <t>Financial liabilities</t>
  </si>
  <si>
    <t>Financial balance</t>
  </si>
  <si>
    <t>Total financial assets</t>
  </si>
  <si>
    <t>Total financial liabilities</t>
  </si>
  <si>
    <t>Adjusted balance</t>
  </si>
  <si>
    <t>Operating balance</t>
  </si>
  <si>
    <t>Net operating assets</t>
  </si>
  <si>
    <t>Net financial liabilities</t>
  </si>
  <si>
    <t>Net financial liabilities + Equity</t>
  </si>
  <si>
    <t>Adjusted P&amp;L report</t>
  </si>
  <si>
    <t>Farming</t>
  </si>
  <si>
    <t>VAP</t>
  </si>
  <si>
    <t>Fish meal, oil and feed</t>
  </si>
  <si>
    <t>Eliminations</t>
  </si>
  <si>
    <t>Wages and salaries</t>
  </si>
  <si>
    <t>Social security taxes</t>
  </si>
  <si>
    <t>Pension expenses</t>
  </si>
  <si>
    <t>Other benefits</t>
  </si>
  <si>
    <t>Maintenance</t>
  </si>
  <si>
    <t>Operating expenses</t>
  </si>
  <si>
    <t>Health</t>
  </si>
  <si>
    <t>Freight</t>
  </si>
  <si>
    <t>Energy</t>
  </si>
  <si>
    <t>Other costs</t>
  </si>
  <si>
    <t>Net investment during year</t>
  </si>
  <si>
    <t>Growth</t>
  </si>
  <si>
    <t>Percentage of operating revenue (2009 - 2016)</t>
  </si>
  <si>
    <t>Estimates</t>
  </si>
  <si>
    <t>Other operating expense</t>
  </si>
  <si>
    <t>Average</t>
  </si>
  <si>
    <t>year</t>
  </si>
  <si>
    <t>Tax</t>
  </si>
  <si>
    <t>NOPLAT (Net operating profit less adjusted tax)</t>
  </si>
  <si>
    <t>Percentage used in calculation</t>
  </si>
  <si>
    <t>DISCOUNTED CASH FLOW CALCULATION</t>
  </si>
  <si>
    <t>Gross Cash flow</t>
  </si>
  <si>
    <t>Financial Derivatives</t>
  </si>
  <si>
    <t>Change in operating working capital</t>
  </si>
  <si>
    <t>OWC % of Operating revnue</t>
  </si>
  <si>
    <t>OWC part of harvest volume</t>
  </si>
  <si>
    <t>Harvest volumes</t>
  </si>
  <si>
    <t>OWC % of Operating revenue</t>
  </si>
  <si>
    <t>Average (2009 - 2017)</t>
  </si>
  <si>
    <t>Capex % of revenue</t>
  </si>
  <si>
    <t>Capex estimates</t>
  </si>
  <si>
    <t>y/y change estimates</t>
  </si>
  <si>
    <t>Used in calculation</t>
  </si>
  <si>
    <t>Operating profit (EBITDA)</t>
  </si>
  <si>
    <t>EBIT</t>
  </si>
  <si>
    <t>Long term growth rate</t>
  </si>
  <si>
    <t>Discounted cash flow</t>
  </si>
  <si>
    <t>Enterprise value</t>
  </si>
  <si>
    <t>Equity value</t>
  </si>
  <si>
    <t>Shares</t>
  </si>
  <si>
    <t>Equity value per share</t>
  </si>
  <si>
    <t>Dicsounted cash flow DASHBOARD</t>
  </si>
  <si>
    <t>Choose percentage of revenue</t>
  </si>
  <si>
    <t>2009 - 2017 average</t>
  </si>
  <si>
    <t>Long-term growth</t>
  </si>
  <si>
    <t>Operating revenue growth</t>
  </si>
  <si>
    <t>Input</t>
  </si>
  <si>
    <t>DCF VALUE</t>
  </si>
  <si>
    <t>s</t>
  </si>
  <si>
    <t>(Kassabeholdning) / Kortsiktig gjeld</t>
  </si>
  <si>
    <t>P/S</t>
  </si>
  <si>
    <t>CAGR</t>
  </si>
  <si>
    <t>&gt;</t>
  </si>
  <si>
    <t>Insert own numbers, watch the value change.</t>
  </si>
  <si>
    <t>Investmentplan from Bakkafrost ASA</t>
  </si>
  <si>
    <t>Average 2010 - 2017</t>
  </si>
  <si>
    <t>Do not touch, input your own numbers in DCF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</si>
</sst>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12"/>
      <color theme="0" tint="-0.499984740745262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4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9" fontId="0" fillId="0" borderId="0" xfId="1" applyFont="1"/>
    <xf numFmtId="0" fontId="6" fillId="0" borderId="0" xfId="0" applyFont="1"/>
    <xf numFmtId="164" fontId="0" fillId="0" borderId="0" xfId="0" applyNumberFormat="1"/>
    <xf numFmtId="3" fontId="2" fillId="0" borderId="0" xfId="0" applyNumberFormat="1" applyFont="1"/>
    <xf numFmtId="165" fontId="0" fillId="0" borderId="0" xfId="0" applyNumberFormat="1"/>
    <xf numFmtId="2" fontId="0" fillId="0" borderId="0" xfId="0" applyNumberFormat="1"/>
    <xf numFmtId="9" fontId="0" fillId="0" borderId="0" xfId="0" applyNumberFormat="1"/>
    <xf numFmtId="10" fontId="0" fillId="0" borderId="0" xfId="1" applyNumberFormat="1" applyFont="1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8" fillId="0" borderId="0" xfId="0" applyFont="1"/>
    <xf numFmtId="9" fontId="2" fillId="0" borderId="0" xfId="1" applyFont="1"/>
    <xf numFmtId="1" fontId="0" fillId="0" borderId="0" xfId="0" applyNumberFormat="1"/>
    <xf numFmtId="0" fontId="9" fillId="0" borderId="0" xfId="0" applyFont="1"/>
    <xf numFmtId="0" fontId="10" fillId="0" borderId="0" xfId="0" applyFont="1" applyFill="1" applyAlignment="1">
      <alignment horizontal="right"/>
    </xf>
    <xf numFmtId="0" fontId="10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0" xfId="0" applyFont="1" applyFill="1"/>
    <xf numFmtId="0" fontId="14" fillId="2" borderId="0" xfId="0" applyFont="1" applyFill="1"/>
    <xf numFmtId="0" fontId="11" fillId="2" borderId="0" xfId="0" applyFont="1" applyFill="1" applyAlignment="1">
      <alignment horizontal="right"/>
    </xf>
    <xf numFmtId="0" fontId="15" fillId="0" borderId="0" xfId="0" applyFont="1"/>
    <xf numFmtId="1" fontId="2" fillId="0" borderId="0" xfId="0" applyNumberFormat="1" applyFont="1"/>
    <xf numFmtId="9" fontId="0" fillId="0" borderId="0" xfId="1" applyNumberFormat="1" applyFont="1"/>
    <xf numFmtId="9" fontId="15" fillId="0" borderId="0" xfId="0" applyNumberFormat="1" applyFont="1"/>
    <xf numFmtId="0" fontId="2" fillId="0" borderId="1" xfId="0" applyFont="1" applyBorder="1"/>
    <xf numFmtId="0" fontId="0" fillId="0" borderId="1" xfId="0" applyBorder="1"/>
    <xf numFmtId="1" fontId="0" fillId="0" borderId="1" xfId="0" applyNumberFormat="1" applyBorder="1"/>
    <xf numFmtId="1" fontId="12" fillId="2" borderId="0" xfId="0" applyNumberFormat="1" applyFont="1" applyFill="1"/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Font="1" applyBorder="1"/>
    <xf numFmtId="9" fontId="0" fillId="0" borderId="0" xfId="1" applyFont="1" applyBorder="1"/>
    <xf numFmtId="0" fontId="17" fillId="0" borderId="0" xfId="0" applyFont="1" applyAlignment="1">
      <alignment horizontal="center"/>
    </xf>
    <xf numFmtId="0" fontId="18" fillId="2" borderId="0" xfId="0" applyFont="1" applyFill="1"/>
    <xf numFmtId="1" fontId="18" fillId="2" borderId="0" xfId="0" applyNumberFormat="1" applyFont="1" applyFill="1"/>
    <xf numFmtId="0" fontId="19" fillId="0" borderId="0" xfId="0" applyFont="1" applyAlignment="1">
      <alignment wrapText="1"/>
    </xf>
    <xf numFmtId="0" fontId="19" fillId="0" borderId="0" xfId="0" applyFont="1" applyBorder="1"/>
    <xf numFmtId="0" fontId="20" fillId="0" borderId="6" xfId="0" applyFont="1" applyBorder="1" applyAlignment="1">
      <alignment wrapText="1"/>
    </xf>
    <xf numFmtId="9" fontId="20" fillId="0" borderId="2" xfId="0" applyNumberFormat="1" applyFont="1" applyBorder="1"/>
    <xf numFmtId="9" fontId="20" fillId="0" borderId="0" xfId="0" applyNumberFormat="1" applyFont="1"/>
    <xf numFmtId="0" fontId="20" fillId="0" borderId="6" xfId="0" applyFont="1" applyBorder="1"/>
    <xf numFmtId="9" fontId="20" fillId="0" borderId="4" xfId="0" applyNumberFormat="1" applyFont="1" applyBorder="1"/>
    <xf numFmtId="0" fontId="20" fillId="0" borderId="0" xfId="0" applyFont="1"/>
    <xf numFmtId="0" fontId="20" fillId="0" borderId="5" xfId="0" applyFont="1" applyBorder="1"/>
    <xf numFmtId="0" fontId="20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9" fontId="20" fillId="0" borderId="3" xfId="0" applyNumberFormat="1" applyFont="1" applyBorder="1"/>
    <xf numFmtId="0" fontId="21" fillId="0" borderId="0" xfId="0" applyFont="1" applyAlignment="1">
      <alignment wrapText="1"/>
    </xf>
    <xf numFmtId="0" fontId="17" fillId="0" borderId="0" xfId="0" applyFont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Free cash flow estimate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DCF!$C$28:$Q$28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2018E</c:v>
                </c:pt>
                <c:pt idx="10">
                  <c:v>2019E</c:v>
                </c:pt>
                <c:pt idx="11">
                  <c:v>2020E</c:v>
                </c:pt>
                <c:pt idx="12">
                  <c:v>2021E</c:v>
                </c:pt>
                <c:pt idx="13">
                  <c:v>2022E</c:v>
                </c:pt>
                <c:pt idx="14">
                  <c:v>2023E</c:v>
                </c:pt>
              </c:strCache>
            </c:strRef>
          </c:cat>
          <c:val>
            <c:numRef>
              <c:f>DCF!$C$45:$Q$45</c:f>
              <c:numCache>
                <c:formatCode>0</c:formatCode>
                <c:ptCount val="15"/>
                <c:pt idx="0" formatCode="General">
                  <c:v>147516.20000000001</c:v>
                </c:pt>
                <c:pt idx="1">
                  <c:v>-215780.6</c:v>
                </c:pt>
                <c:pt idx="2" formatCode="General">
                  <c:v>-530451.19999999995</c:v>
                </c:pt>
                <c:pt idx="3" formatCode="General">
                  <c:v>43112</c:v>
                </c:pt>
                <c:pt idx="4" formatCode="General">
                  <c:v>170295</c:v>
                </c:pt>
                <c:pt idx="5" formatCode="General">
                  <c:v>536208</c:v>
                </c:pt>
                <c:pt idx="6" formatCode="General">
                  <c:v>143985.40000000002</c:v>
                </c:pt>
                <c:pt idx="7" formatCode="General">
                  <c:v>-445038.60000000009</c:v>
                </c:pt>
                <c:pt idx="8" formatCode="General">
                  <c:v>1537893.6</c:v>
                </c:pt>
                <c:pt idx="9" formatCode="General">
                  <c:v>-361745.00542313291</c:v>
                </c:pt>
                <c:pt idx="10" formatCode="General">
                  <c:v>234803.88125993265</c:v>
                </c:pt>
                <c:pt idx="11" formatCode="General">
                  <c:v>505099.37335673638</c:v>
                </c:pt>
                <c:pt idx="12" formatCode="General">
                  <c:v>474335.57823380321</c:v>
                </c:pt>
                <c:pt idx="13" formatCode="General">
                  <c:v>483822.28979847964</c:v>
                </c:pt>
                <c:pt idx="14">
                  <c:v>493498.73559444892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1-4ECC-BD1C-7E54B2966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679600"/>
        <c:axId val="352679928"/>
      </c:lineChart>
      <c:catAx>
        <c:axId val="35267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52679928"/>
        <c:crosses val="autoZero"/>
        <c:auto val="1"/>
        <c:lblAlgn val="ctr"/>
        <c:lblOffset val="100"/>
        <c:noMultiLvlLbl val="0"/>
      </c:catAx>
      <c:valAx>
        <c:axId val="35267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5267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138547</xdr:colOff>
      <xdr:row>53</xdr:row>
      <xdr:rowOff>55418</xdr:rowOff>
    </xdr:from>
    <xdr:to>
      <xdr:col>15</xdr:col>
      <xdr:colOff>658092</xdr:colOff>
      <xdr:row>73</xdr:row>
      <xdr:rowOff>138545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19BE12-65EA-4935-9296-137700CF40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67"/>
  <sheetViews>
    <sheetView tabSelected="1" workbookViewId="0">
      <pane ySplit="1" topLeftCell="A2" activePane="bottomLeft" state="frozen"/>
      <selection pane="bottomLeft"/>
    </sheetView>
  </sheetViews>
  <sheetFormatPr baseColWidth="10" defaultColWidth="11.1640625" defaultRowHeight="16"/>
  <sheetData>
    <row r="1" spans="1:6">
      <c r="A1" s="8" t="s">
        <v>141</v>
      </c>
      <c r="B1" s="8" t="s">
        <v>142</v>
      </c>
      <c r="C1" s="8" t="s">
        <v>143</v>
      </c>
      <c r="D1" s="8" t="s">
        <v>144</v>
      </c>
      <c r="E1" s="8" t="s">
        <v>145</v>
      </c>
      <c r="F1" s="8" t="s">
        <v>146</v>
      </c>
    </row>
    <row r="2" spans="1:6">
      <c r="A2" s="9">
        <v>43126.645833333336</v>
      </c>
      <c r="B2">
        <v>315</v>
      </c>
      <c r="C2">
        <v>315.39999999999998</v>
      </c>
      <c r="D2">
        <v>307.39999999999998</v>
      </c>
      <c r="E2">
        <v>312.39999999999998</v>
      </c>
      <c r="F2">
        <v>83510</v>
      </c>
    </row>
    <row r="3" spans="1:6">
      <c r="A3" s="9">
        <v>43125.645833333336</v>
      </c>
      <c r="B3">
        <v>314.39999999999998</v>
      </c>
      <c r="C3">
        <v>322</v>
      </c>
      <c r="D3">
        <v>311</v>
      </c>
      <c r="E3">
        <v>315.60000000000002</v>
      </c>
      <c r="F3">
        <v>136932</v>
      </c>
    </row>
    <row r="4" spans="1:6">
      <c r="A4" s="9">
        <v>43124.645833333336</v>
      </c>
      <c r="B4">
        <v>320</v>
      </c>
      <c r="C4">
        <v>322</v>
      </c>
      <c r="D4">
        <v>308</v>
      </c>
      <c r="E4">
        <v>310.2</v>
      </c>
      <c r="F4">
        <v>133421</v>
      </c>
    </row>
    <row r="5" spans="1:6">
      <c r="A5" s="9">
        <v>43123.645833333336</v>
      </c>
      <c r="B5">
        <v>317</v>
      </c>
      <c r="C5">
        <v>321.39999999999998</v>
      </c>
      <c r="D5">
        <v>313</v>
      </c>
      <c r="E5">
        <v>320.60000000000002</v>
      </c>
      <c r="F5">
        <v>146231</v>
      </c>
    </row>
    <row r="6" spans="1:6">
      <c r="A6" s="9">
        <v>43122.645833333336</v>
      </c>
      <c r="B6">
        <v>312</v>
      </c>
      <c r="C6">
        <v>317</v>
      </c>
      <c r="D6">
        <v>310</v>
      </c>
      <c r="E6">
        <v>314</v>
      </c>
      <c r="F6">
        <v>164513</v>
      </c>
    </row>
    <row r="7" spans="1:6">
      <c r="A7" s="9">
        <v>43119.645833333336</v>
      </c>
      <c r="B7">
        <v>305.60000000000002</v>
      </c>
      <c r="C7">
        <v>312.60000000000002</v>
      </c>
      <c r="D7">
        <v>305.60000000000002</v>
      </c>
      <c r="E7">
        <v>308.60000000000002</v>
      </c>
      <c r="F7">
        <v>167341</v>
      </c>
    </row>
    <row r="8" spans="1:6">
      <c r="A8" s="9">
        <v>43118.645833333336</v>
      </c>
      <c r="B8">
        <v>315.39999999999998</v>
      </c>
      <c r="C8">
        <v>316.8</v>
      </c>
      <c r="D8">
        <v>305.8</v>
      </c>
      <c r="E8">
        <v>310</v>
      </c>
      <c r="F8">
        <v>119182</v>
      </c>
    </row>
    <row r="9" spans="1:6">
      <c r="A9" s="9">
        <v>43117.645833333336</v>
      </c>
      <c r="B9">
        <v>320</v>
      </c>
      <c r="C9">
        <v>320.39999999999998</v>
      </c>
      <c r="D9">
        <v>315</v>
      </c>
      <c r="E9">
        <v>315.39999999999998</v>
      </c>
      <c r="F9">
        <v>85215</v>
      </c>
    </row>
    <row r="10" spans="1:6">
      <c r="A10" s="9">
        <v>43116.645833333336</v>
      </c>
      <c r="B10">
        <v>319.2</v>
      </c>
      <c r="C10">
        <v>328.4</v>
      </c>
      <c r="D10">
        <v>317</v>
      </c>
      <c r="E10">
        <v>320.39999999999998</v>
      </c>
      <c r="F10">
        <v>126611</v>
      </c>
    </row>
    <row r="11" spans="1:6">
      <c r="A11" s="9">
        <v>43115.645833333336</v>
      </c>
      <c r="B11">
        <v>317</v>
      </c>
      <c r="C11">
        <v>321.60000000000002</v>
      </c>
      <c r="D11">
        <v>315.60000000000002</v>
      </c>
      <c r="E11">
        <v>316</v>
      </c>
      <c r="F11">
        <v>146061</v>
      </c>
    </row>
    <row r="12" spans="1:6">
      <c r="A12" s="9">
        <v>43112.645833333336</v>
      </c>
      <c r="B12">
        <v>324</v>
      </c>
      <c r="C12">
        <v>326.2</v>
      </c>
      <c r="D12">
        <v>315</v>
      </c>
      <c r="E12">
        <v>316.8</v>
      </c>
      <c r="F12">
        <v>143748</v>
      </c>
    </row>
    <row r="13" spans="1:6">
      <c r="A13" s="9">
        <v>43111.645833333336</v>
      </c>
      <c r="B13">
        <v>329.8</v>
      </c>
      <c r="C13">
        <v>329.8</v>
      </c>
      <c r="D13">
        <v>323.2</v>
      </c>
      <c r="E13">
        <v>326</v>
      </c>
      <c r="F13">
        <v>114085</v>
      </c>
    </row>
    <row r="14" spans="1:6">
      <c r="A14" s="9">
        <v>43110.645833333336</v>
      </c>
      <c r="B14">
        <v>326</v>
      </c>
      <c r="C14">
        <v>330.8</v>
      </c>
      <c r="D14">
        <v>326</v>
      </c>
      <c r="E14">
        <v>329.8</v>
      </c>
      <c r="F14">
        <v>105874</v>
      </c>
    </row>
    <row r="15" spans="1:6">
      <c r="A15" s="9">
        <v>43109.645833333336</v>
      </c>
      <c r="B15">
        <v>327.39999999999998</v>
      </c>
      <c r="C15">
        <v>329.4</v>
      </c>
      <c r="D15">
        <v>325.39999999999998</v>
      </c>
      <c r="E15">
        <v>327.39999999999998</v>
      </c>
      <c r="F15">
        <v>120534</v>
      </c>
    </row>
    <row r="16" spans="1:6">
      <c r="A16" s="9">
        <v>43108.645833333336</v>
      </c>
      <c r="B16">
        <v>341</v>
      </c>
      <c r="C16">
        <v>341.2</v>
      </c>
      <c r="D16">
        <v>325.8</v>
      </c>
      <c r="E16">
        <v>327.60000000000002</v>
      </c>
      <c r="F16">
        <v>167868</v>
      </c>
    </row>
    <row r="17" spans="1:6">
      <c r="A17" s="9">
        <v>43105.645833333336</v>
      </c>
      <c r="B17">
        <v>332.6</v>
      </c>
      <c r="C17">
        <v>341.4</v>
      </c>
      <c r="D17">
        <v>330.2</v>
      </c>
      <c r="E17">
        <v>340.6</v>
      </c>
      <c r="F17">
        <v>121765</v>
      </c>
    </row>
    <row r="18" spans="1:6">
      <c r="A18" s="9">
        <v>43104.645833333336</v>
      </c>
      <c r="B18">
        <v>331.6</v>
      </c>
      <c r="C18">
        <v>335</v>
      </c>
      <c r="D18">
        <v>328.6</v>
      </c>
      <c r="E18">
        <v>332.6</v>
      </c>
      <c r="F18">
        <v>133794</v>
      </c>
    </row>
    <row r="19" spans="1:6">
      <c r="A19" s="9">
        <v>43103.645833333336</v>
      </c>
      <c r="B19">
        <v>340</v>
      </c>
      <c r="C19">
        <v>341</v>
      </c>
      <c r="D19">
        <v>328.6</v>
      </c>
      <c r="E19">
        <v>330</v>
      </c>
      <c r="F19">
        <v>183821</v>
      </c>
    </row>
    <row r="20" spans="1:6">
      <c r="A20" s="9">
        <v>43102.645833333336</v>
      </c>
      <c r="B20">
        <v>344</v>
      </c>
      <c r="C20">
        <v>346</v>
      </c>
      <c r="D20">
        <v>338.8</v>
      </c>
      <c r="E20">
        <v>340.6</v>
      </c>
      <c r="F20">
        <v>86970</v>
      </c>
    </row>
    <row r="21" spans="1:6">
      <c r="A21" s="9">
        <v>43098.645833333336</v>
      </c>
      <c r="B21">
        <v>348.6</v>
      </c>
      <c r="C21">
        <v>348.6</v>
      </c>
      <c r="D21">
        <v>344.4</v>
      </c>
      <c r="E21">
        <v>347.7</v>
      </c>
      <c r="F21">
        <v>54464</v>
      </c>
    </row>
    <row r="22" spans="1:6">
      <c r="A22" s="9">
        <v>43097.645833333336</v>
      </c>
      <c r="B22">
        <v>345</v>
      </c>
      <c r="C22">
        <v>349.8</v>
      </c>
      <c r="D22">
        <v>340.4</v>
      </c>
      <c r="E22">
        <v>348.6</v>
      </c>
      <c r="F22">
        <v>87031</v>
      </c>
    </row>
    <row r="23" spans="1:6">
      <c r="A23" s="9">
        <v>43096.645833333336</v>
      </c>
      <c r="B23">
        <v>340</v>
      </c>
      <c r="C23">
        <v>345.4</v>
      </c>
      <c r="D23">
        <v>337.9</v>
      </c>
      <c r="E23">
        <v>345.4</v>
      </c>
      <c r="F23">
        <v>114609</v>
      </c>
    </row>
    <row r="24" spans="1:6">
      <c r="A24" s="9">
        <v>43091.645833333336</v>
      </c>
      <c r="B24">
        <v>330</v>
      </c>
      <c r="C24">
        <v>338</v>
      </c>
      <c r="D24">
        <v>330</v>
      </c>
      <c r="E24">
        <v>337.4</v>
      </c>
      <c r="F24">
        <v>75077</v>
      </c>
    </row>
    <row r="25" spans="1:6">
      <c r="A25" s="9">
        <v>43090.645833333336</v>
      </c>
      <c r="B25">
        <v>332.5</v>
      </c>
      <c r="C25">
        <v>334.1</v>
      </c>
      <c r="D25">
        <v>327.8</v>
      </c>
      <c r="E25">
        <v>329.9</v>
      </c>
      <c r="F25">
        <v>193571</v>
      </c>
    </row>
    <row r="26" spans="1:6">
      <c r="A26" s="9">
        <v>43089.645833333336</v>
      </c>
      <c r="B26">
        <v>331</v>
      </c>
      <c r="C26">
        <v>336</v>
      </c>
      <c r="D26">
        <v>327.39999999999998</v>
      </c>
      <c r="E26">
        <v>334.4</v>
      </c>
      <c r="F26">
        <v>450514</v>
      </c>
    </row>
    <row r="27" spans="1:6">
      <c r="A27" s="9">
        <v>43088.645833333336</v>
      </c>
      <c r="B27">
        <v>325.60000000000002</v>
      </c>
      <c r="C27">
        <v>335.4</v>
      </c>
      <c r="D27">
        <v>325</v>
      </c>
      <c r="E27">
        <v>333.7</v>
      </c>
      <c r="F27">
        <v>261194</v>
      </c>
    </row>
    <row r="28" spans="1:6">
      <c r="A28" s="9">
        <v>43087.645833333336</v>
      </c>
      <c r="B28">
        <v>325</v>
      </c>
      <c r="C28">
        <v>333.8</v>
      </c>
      <c r="D28">
        <v>324.10000000000002</v>
      </c>
      <c r="E28">
        <v>333.5</v>
      </c>
      <c r="F28">
        <v>145158</v>
      </c>
    </row>
    <row r="29" spans="1:6">
      <c r="A29" s="9">
        <v>43084.645833333336</v>
      </c>
      <c r="B29">
        <v>315.89999999999998</v>
      </c>
      <c r="C29">
        <v>324.8</v>
      </c>
      <c r="D29">
        <v>313.39999999999998</v>
      </c>
      <c r="E29">
        <v>323.39999999999998</v>
      </c>
      <c r="F29">
        <v>306295</v>
      </c>
    </row>
    <row r="30" spans="1:6">
      <c r="A30" s="9">
        <v>43083.645833333336</v>
      </c>
      <c r="B30">
        <v>328.7</v>
      </c>
      <c r="C30">
        <v>332</v>
      </c>
      <c r="D30">
        <v>315.2</v>
      </c>
      <c r="E30">
        <v>317.3</v>
      </c>
      <c r="F30">
        <v>655359</v>
      </c>
    </row>
    <row r="31" spans="1:6">
      <c r="A31" s="9">
        <v>43082.645833333336</v>
      </c>
      <c r="B31">
        <v>328.1</v>
      </c>
      <c r="C31">
        <v>334.8</v>
      </c>
      <c r="D31">
        <v>325.10000000000002</v>
      </c>
      <c r="E31">
        <v>334.4</v>
      </c>
      <c r="F31">
        <v>184674</v>
      </c>
    </row>
    <row r="32" spans="1:6">
      <c r="A32" s="9">
        <v>43081.645833333336</v>
      </c>
      <c r="B32">
        <v>322.39999999999998</v>
      </c>
      <c r="C32">
        <v>329.7</v>
      </c>
      <c r="D32">
        <v>318.8</v>
      </c>
      <c r="E32">
        <v>329.1</v>
      </c>
      <c r="F32">
        <v>170944</v>
      </c>
    </row>
    <row r="33" spans="1:6">
      <c r="A33" s="9">
        <v>43077.645833333336</v>
      </c>
      <c r="B33">
        <v>318.39999999999998</v>
      </c>
      <c r="C33">
        <v>321.89999999999998</v>
      </c>
      <c r="D33">
        <v>312.60000000000002</v>
      </c>
      <c r="E33">
        <v>316.89999999999998</v>
      </c>
      <c r="F33">
        <v>168834</v>
      </c>
    </row>
    <row r="34" spans="1:6">
      <c r="A34" s="9">
        <v>43076.645833333336</v>
      </c>
      <c r="B34">
        <v>323.3</v>
      </c>
      <c r="C34">
        <v>324</v>
      </c>
      <c r="D34">
        <v>317.39999999999998</v>
      </c>
      <c r="E34">
        <v>319</v>
      </c>
      <c r="F34">
        <v>167379</v>
      </c>
    </row>
    <row r="35" spans="1:6">
      <c r="A35" s="9">
        <v>43075.645833333336</v>
      </c>
      <c r="B35">
        <v>318</v>
      </c>
      <c r="C35">
        <v>324.3</v>
      </c>
      <c r="D35">
        <v>312.5</v>
      </c>
      <c r="E35">
        <v>322.89999999999998</v>
      </c>
      <c r="F35">
        <v>150580</v>
      </c>
    </row>
    <row r="36" spans="1:6">
      <c r="A36" s="9">
        <v>43074.645833333336</v>
      </c>
      <c r="B36">
        <v>318</v>
      </c>
      <c r="C36">
        <v>319.39999999999998</v>
      </c>
      <c r="D36">
        <v>314</v>
      </c>
      <c r="E36">
        <v>316.60000000000002</v>
      </c>
      <c r="F36">
        <v>89484</v>
      </c>
    </row>
    <row r="37" spans="1:6">
      <c r="A37" s="9">
        <v>43073.645833333336</v>
      </c>
      <c r="B37">
        <v>320</v>
      </c>
      <c r="C37">
        <v>322</v>
      </c>
      <c r="D37">
        <v>315.2</v>
      </c>
      <c r="E37">
        <v>318</v>
      </c>
      <c r="F37">
        <v>288949</v>
      </c>
    </row>
    <row r="38" spans="1:6">
      <c r="A38" s="9">
        <v>43070.645833333336</v>
      </c>
      <c r="B38">
        <v>314</v>
      </c>
      <c r="C38">
        <v>318.8</v>
      </c>
      <c r="D38">
        <v>310</v>
      </c>
      <c r="E38">
        <v>317.89999999999998</v>
      </c>
      <c r="F38">
        <v>349404</v>
      </c>
    </row>
    <row r="39" spans="1:6">
      <c r="A39" s="9">
        <v>43069.645833333336</v>
      </c>
      <c r="B39">
        <v>309.2</v>
      </c>
      <c r="C39">
        <v>316.39999999999998</v>
      </c>
      <c r="D39">
        <v>307</v>
      </c>
      <c r="E39">
        <v>314.3</v>
      </c>
      <c r="F39">
        <v>187981</v>
      </c>
    </row>
    <row r="40" spans="1:6">
      <c r="A40" s="9">
        <v>43068.645833333336</v>
      </c>
      <c r="B40">
        <v>316</v>
      </c>
      <c r="C40">
        <v>319.7</v>
      </c>
      <c r="D40">
        <v>308.5</v>
      </c>
      <c r="E40">
        <v>309.2</v>
      </c>
      <c r="F40">
        <v>230577</v>
      </c>
    </row>
    <row r="41" spans="1:6">
      <c r="A41" s="9">
        <v>43067.645833333336</v>
      </c>
      <c r="B41">
        <v>315.39999999999998</v>
      </c>
      <c r="C41">
        <v>316.89999999999998</v>
      </c>
      <c r="D41">
        <v>309.7</v>
      </c>
      <c r="E41">
        <v>316</v>
      </c>
      <c r="F41">
        <v>200864</v>
      </c>
    </row>
    <row r="42" spans="1:6">
      <c r="A42" s="9">
        <v>43066.645833333336</v>
      </c>
      <c r="B42">
        <v>313.5</v>
      </c>
      <c r="C42">
        <v>317.7</v>
      </c>
      <c r="D42">
        <v>312.2</v>
      </c>
      <c r="E42">
        <v>312.3</v>
      </c>
      <c r="F42">
        <v>91670</v>
      </c>
    </row>
    <row r="43" spans="1:6">
      <c r="A43" s="9">
        <v>43063.645833333336</v>
      </c>
      <c r="B43">
        <v>327.3</v>
      </c>
      <c r="C43">
        <v>327.3</v>
      </c>
      <c r="D43">
        <v>313.10000000000002</v>
      </c>
      <c r="E43">
        <v>314.89999999999998</v>
      </c>
      <c r="F43">
        <v>150819</v>
      </c>
    </row>
    <row r="44" spans="1:6">
      <c r="A44" s="9">
        <v>43062.645833333336</v>
      </c>
      <c r="B44">
        <v>327.5</v>
      </c>
      <c r="C44">
        <v>327.5</v>
      </c>
      <c r="D44">
        <v>316.5</v>
      </c>
      <c r="E44">
        <v>321.8</v>
      </c>
      <c r="F44">
        <v>78076</v>
      </c>
    </row>
    <row r="45" spans="1:6">
      <c r="A45" s="9">
        <v>43061.645833333336</v>
      </c>
      <c r="B45">
        <v>333.3</v>
      </c>
      <c r="C45">
        <v>334.5</v>
      </c>
      <c r="D45">
        <v>324.7</v>
      </c>
      <c r="E45">
        <v>326</v>
      </c>
      <c r="F45">
        <v>125973</v>
      </c>
    </row>
    <row r="46" spans="1:6">
      <c r="A46" s="9">
        <v>43060.645833333336</v>
      </c>
      <c r="B46">
        <v>324.8</v>
      </c>
      <c r="C46">
        <v>333.3</v>
      </c>
      <c r="D46">
        <v>321.8</v>
      </c>
      <c r="E46">
        <v>333.3</v>
      </c>
      <c r="F46">
        <v>80435</v>
      </c>
    </row>
    <row r="47" spans="1:6">
      <c r="A47" s="9">
        <v>43059.645833333336</v>
      </c>
      <c r="B47">
        <v>318</v>
      </c>
      <c r="C47">
        <v>326.8</v>
      </c>
      <c r="D47">
        <v>317.39999999999998</v>
      </c>
      <c r="E47">
        <v>324.8</v>
      </c>
      <c r="F47">
        <v>152294</v>
      </c>
    </row>
    <row r="48" spans="1:6">
      <c r="A48" s="9">
        <v>43056.645833333336</v>
      </c>
      <c r="B48">
        <v>333.2</v>
      </c>
      <c r="C48">
        <v>334.8</v>
      </c>
      <c r="D48">
        <v>319.60000000000002</v>
      </c>
      <c r="E48">
        <v>320.60000000000002</v>
      </c>
      <c r="F48">
        <v>276287</v>
      </c>
    </row>
    <row r="49" spans="1:6">
      <c r="A49" s="9">
        <v>43055.645833333336</v>
      </c>
      <c r="B49">
        <v>334</v>
      </c>
      <c r="C49">
        <v>335.5</v>
      </c>
      <c r="D49">
        <v>327.3</v>
      </c>
      <c r="E49">
        <v>331.2</v>
      </c>
      <c r="F49">
        <v>256249</v>
      </c>
    </row>
    <row r="50" spans="1:6">
      <c r="A50" s="9">
        <v>43054.645833333336</v>
      </c>
      <c r="B50">
        <v>332</v>
      </c>
      <c r="C50">
        <v>338.5</v>
      </c>
      <c r="D50">
        <v>329.4</v>
      </c>
      <c r="E50">
        <v>331.7</v>
      </c>
      <c r="F50">
        <v>328530</v>
      </c>
    </row>
    <row r="51" spans="1:6">
      <c r="A51" s="9">
        <v>43053.645833333336</v>
      </c>
      <c r="B51">
        <v>333</v>
      </c>
      <c r="C51">
        <v>335</v>
      </c>
      <c r="D51">
        <v>325</v>
      </c>
      <c r="E51">
        <v>329</v>
      </c>
      <c r="F51">
        <v>227397</v>
      </c>
    </row>
    <row r="52" spans="1:6">
      <c r="A52" s="9">
        <v>43052.645833333336</v>
      </c>
      <c r="B52">
        <v>346.2</v>
      </c>
      <c r="C52">
        <v>352</v>
      </c>
      <c r="D52">
        <v>339</v>
      </c>
      <c r="E52">
        <v>341.8</v>
      </c>
      <c r="F52">
        <v>118463</v>
      </c>
    </row>
    <row r="53" spans="1:6">
      <c r="A53" s="9">
        <v>43049.645833333336</v>
      </c>
      <c r="B53">
        <v>350</v>
      </c>
      <c r="C53">
        <v>350.8</v>
      </c>
      <c r="D53">
        <v>340.1</v>
      </c>
      <c r="E53">
        <v>349</v>
      </c>
      <c r="F53">
        <v>132177</v>
      </c>
    </row>
    <row r="54" spans="1:6">
      <c r="A54" s="9">
        <v>43048.645833333336</v>
      </c>
      <c r="B54">
        <v>363.7</v>
      </c>
      <c r="C54">
        <v>363.7</v>
      </c>
      <c r="D54">
        <v>338.6</v>
      </c>
      <c r="E54">
        <v>349.4</v>
      </c>
      <c r="F54">
        <v>254449</v>
      </c>
    </row>
    <row r="55" spans="1:6">
      <c r="A55" s="9">
        <v>43047.645833333336</v>
      </c>
      <c r="B55">
        <v>355.1</v>
      </c>
      <c r="C55">
        <v>366.3</v>
      </c>
      <c r="D55">
        <v>350</v>
      </c>
      <c r="E55">
        <v>364.8</v>
      </c>
      <c r="F55">
        <v>158749</v>
      </c>
    </row>
    <row r="56" spans="1:6">
      <c r="A56" s="9">
        <v>43046.645833333336</v>
      </c>
      <c r="B56">
        <v>360</v>
      </c>
      <c r="C56">
        <v>360</v>
      </c>
      <c r="D56">
        <v>352.9</v>
      </c>
      <c r="E56">
        <v>354.3</v>
      </c>
      <c r="F56">
        <v>112168</v>
      </c>
    </row>
    <row r="57" spans="1:6">
      <c r="A57" s="9">
        <v>43045.645833333336</v>
      </c>
      <c r="B57">
        <v>352.4</v>
      </c>
      <c r="C57">
        <v>362.8</v>
      </c>
      <c r="D57">
        <v>352.4</v>
      </c>
      <c r="E57">
        <v>361.1</v>
      </c>
      <c r="F57">
        <v>123934</v>
      </c>
    </row>
    <row r="58" spans="1:6">
      <c r="A58" s="9">
        <v>43042.645833333336</v>
      </c>
      <c r="B58">
        <v>347.1</v>
      </c>
      <c r="C58">
        <v>355.8</v>
      </c>
      <c r="D58">
        <v>345.5</v>
      </c>
      <c r="E58">
        <v>353.7</v>
      </c>
      <c r="F58">
        <v>185258</v>
      </c>
    </row>
    <row r="59" spans="1:6">
      <c r="A59" s="9">
        <v>43041.645833333336</v>
      </c>
      <c r="B59">
        <v>360.6</v>
      </c>
      <c r="C59">
        <v>362</v>
      </c>
      <c r="D59">
        <v>345.5</v>
      </c>
      <c r="E59">
        <v>347.7</v>
      </c>
      <c r="F59">
        <v>194903</v>
      </c>
    </row>
    <row r="60" spans="1:6">
      <c r="A60" s="9">
        <v>43040.645833333336</v>
      </c>
      <c r="B60">
        <v>365.4</v>
      </c>
      <c r="C60">
        <v>368</v>
      </c>
      <c r="D60">
        <v>358.1</v>
      </c>
      <c r="E60">
        <v>360.6</v>
      </c>
      <c r="F60">
        <v>177387</v>
      </c>
    </row>
    <row r="61" spans="1:6">
      <c r="A61" s="9">
        <v>43039.645833333336</v>
      </c>
      <c r="B61">
        <v>365.1</v>
      </c>
      <c r="C61">
        <v>368.2</v>
      </c>
      <c r="D61">
        <v>362.9</v>
      </c>
      <c r="E61">
        <v>364.9</v>
      </c>
      <c r="F61">
        <v>56616</v>
      </c>
    </row>
    <row r="62" spans="1:6">
      <c r="A62" s="9">
        <v>43038.645833333336</v>
      </c>
      <c r="B62">
        <v>353</v>
      </c>
      <c r="C62">
        <v>368.4</v>
      </c>
      <c r="D62">
        <v>347.6</v>
      </c>
      <c r="E62">
        <v>367.2</v>
      </c>
      <c r="F62">
        <v>165940</v>
      </c>
    </row>
    <row r="63" spans="1:6">
      <c r="A63" s="9">
        <v>43035.604166666664</v>
      </c>
      <c r="B63">
        <v>366</v>
      </c>
      <c r="C63">
        <v>368.8</v>
      </c>
      <c r="D63">
        <v>357.8</v>
      </c>
      <c r="E63">
        <v>360.7</v>
      </c>
      <c r="F63">
        <v>145700</v>
      </c>
    </row>
    <row r="64" spans="1:6">
      <c r="A64" s="9">
        <v>43034.604166666664</v>
      </c>
      <c r="B64">
        <v>364.7</v>
      </c>
      <c r="C64">
        <v>370.7</v>
      </c>
      <c r="D64">
        <v>362.8</v>
      </c>
      <c r="E64">
        <v>367.9</v>
      </c>
      <c r="F64">
        <v>122180</v>
      </c>
    </row>
    <row r="65" spans="1:6">
      <c r="A65" s="9">
        <v>43033.604166666664</v>
      </c>
      <c r="B65">
        <v>367.5</v>
      </c>
      <c r="C65">
        <v>368.4</v>
      </c>
      <c r="D65">
        <v>360.3</v>
      </c>
      <c r="E65">
        <v>367.4</v>
      </c>
      <c r="F65">
        <v>100594</v>
      </c>
    </row>
    <row r="66" spans="1:6">
      <c r="A66" s="9">
        <v>43032.604166666664</v>
      </c>
      <c r="B66">
        <v>383.2</v>
      </c>
      <c r="C66">
        <v>384.8</v>
      </c>
      <c r="D66">
        <v>366.2</v>
      </c>
      <c r="E66">
        <v>367.9</v>
      </c>
      <c r="F66">
        <v>183406</v>
      </c>
    </row>
    <row r="67" spans="1:6">
      <c r="A67" s="9">
        <v>43031.604166666664</v>
      </c>
      <c r="B67">
        <v>382</v>
      </c>
      <c r="C67">
        <v>388</v>
      </c>
      <c r="D67">
        <v>381.9</v>
      </c>
      <c r="E67">
        <v>386</v>
      </c>
      <c r="F67">
        <v>88758</v>
      </c>
    </row>
    <row r="68" spans="1:6">
      <c r="A68" s="9">
        <v>43028.604166666664</v>
      </c>
      <c r="B68">
        <v>385.1</v>
      </c>
      <c r="C68">
        <v>385.1</v>
      </c>
      <c r="D68">
        <v>377.1</v>
      </c>
      <c r="E68">
        <v>382</v>
      </c>
      <c r="F68">
        <v>167388</v>
      </c>
    </row>
    <row r="69" spans="1:6">
      <c r="A69" s="9">
        <v>43027.604166666664</v>
      </c>
      <c r="B69">
        <v>384.9</v>
      </c>
      <c r="C69">
        <v>388.6</v>
      </c>
      <c r="D69">
        <v>382.6</v>
      </c>
      <c r="E69">
        <v>385.3</v>
      </c>
      <c r="F69">
        <v>124056</v>
      </c>
    </row>
    <row r="70" spans="1:6">
      <c r="A70" s="9">
        <v>43026.604166666664</v>
      </c>
      <c r="B70">
        <v>378.7</v>
      </c>
      <c r="C70">
        <v>391.1</v>
      </c>
      <c r="D70">
        <v>378.7</v>
      </c>
      <c r="E70">
        <v>386.7</v>
      </c>
      <c r="F70">
        <v>105712</v>
      </c>
    </row>
    <row r="71" spans="1:6">
      <c r="A71" s="9">
        <v>43025.604166666664</v>
      </c>
      <c r="B71">
        <v>382</v>
      </c>
      <c r="C71">
        <v>383</v>
      </c>
      <c r="D71">
        <v>378</v>
      </c>
      <c r="E71">
        <v>378.7</v>
      </c>
      <c r="F71">
        <v>80281</v>
      </c>
    </row>
    <row r="72" spans="1:6">
      <c r="A72" s="9">
        <v>43024.604166666664</v>
      </c>
      <c r="B72">
        <v>391</v>
      </c>
      <c r="C72">
        <v>391</v>
      </c>
      <c r="D72">
        <v>380.2</v>
      </c>
      <c r="E72">
        <v>381.8</v>
      </c>
      <c r="F72">
        <v>86071</v>
      </c>
    </row>
    <row r="73" spans="1:6">
      <c r="A73" s="9">
        <v>43021.604166666664</v>
      </c>
      <c r="B73">
        <v>385</v>
      </c>
      <c r="C73">
        <v>391.8</v>
      </c>
      <c r="D73">
        <v>384.6</v>
      </c>
      <c r="E73">
        <v>390</v>
      </c>
      <c r="F73">
        <v>83937</v>
      </c>
    </row>
    <row r="74" spans="1:6">
      <c r="A74" s="9">
        <v>43020.604166666664</v>
      </c>
      <c r="B74">
        <v>386.2</v>
      </c>
      <c r="C74">
        <v>389.9</v>
      </c>
      <c r="D74">
        <v>380.2</v>
      </c>
      <c r="E74">
        <v>385.9</v>
      </c>
      <c r="F74">
        <v>131415</v>
      </c>
    </row>
    <row r="75" spans="1:6">
      <c r="A75" s="9">
        <v>43019.604166666664</v>
      </c>
      <c r="B75">
        <v>385</v>
      </c>
      <c r="C75">
        <v>392.5</v>
      </c>
      <c r="D75">
        <v>382.1</v>
      </c>
      <c r="E75">
        <v>386.2</v>
      </c>
      <c r="F75">
        <v>110556</v>
      </c>
    </row>
    <row r="76" spans="1:6">
      <c r="A76" s="9">
        <v>43018.604166666664</v>
      </c>
      <c r="B76">
        <v>374.6</v>
      </c>
      <c r="C76">
        <v>387.9</v>
      </c>
      <c r="D76">
        <v>374.6</v>
      </c>
      <c r="E76">
        <v>385.7</v>
      </c>
      <c r="F76">
        <v>111410</v>
      </c>
    </row>
    <row r="77" spans="1:6">
      <c r="A77" s="9">
        <v>43017.604166666664</v>
      </c>
      <c r="B77">
        <v>371.2</v>
      </c>
      <c r="C77">
        <v>376.2</v>
      </c>
      <c r="D77">
        <v>370.8</v>
      </c>
      <c r="E77">
        <v>374.6</v>
      </c>
      <c r="F77">
        <v>57016</v>
      </c>
    </row>
    <row r="78" spans="1:6">
      <c r="A78" s="9">
        <v>43014.604166666664</v>
      </c>
      <c r="B78">
        <v>376</v>
      </c>
      <c r="C78">
        <v>378.3</v>
      </c>
      <c r="D78">
        <v>369.5</v>
      </c>
      <c r="E78">
        <v>371.2</v>
      </c>
      <c r="F78">
        <v>53596</v>
      </c>
    </row>
    <row r="79" spans="1:6">
      <c r="A79" s="9">
        <v>43013.604166666664</v>
      </c>
      <c r="B79">
        <v>379.5</v>
      </c>
      <c r="C79">
        <v>382.5</v>
      </c>
      <c r="D79">
        <v>372.6</v>
      </c>
      <c r="E79">
        <v>376</v>
      </c>
      <c r="F79">
        <v>99421</v>
      </c>
    </row>
    <row r="80" spans="1:6">
      <c r="A80" s="9">
        <v>43012.604166666664</v>
      </c>
      <c r="B80">
        <v>374</v>
      </c>
      <c r="C80">
        <v>384.3</v>
      </c>
      <c r="D80">
        <v>374</v>
      </c>
      <c r="E80">
        <v>380</v>
      </c>
      <c r="F80">
        <v>189378</v>
      </c>
    </row>
    <row r="81" spans="1:6">
      <c r="A81" s="9">
        <v>43011.604166666664</v>
      </c>
      <c r="B81">
        <v>360.5</v>
      </c>
      <c r="C81">
        <v>376.9</v>
      </c>
      <c r="D81">
        <v>360.5</v>
      </c>
      <c r="E81">
        <v>371.8</v>
      </c>
      <c r="F81">
        <v>138205</v>
      </c>
    </row>
    <row r="82" spans="1:6">
      <c r="A82" s="9">
        <v>43010.604166666664</v>
      </c>
      <c r="B82">
        <v>365.9</v>
      </c>
      <c r="C82">
        <v>371.7</v>
      </c>
      <c r="D82">
        <v>360.4</v>
      </c>
      <c r="E82">
        <v>370</v>
      </c>
      <c r="F82">
        <v>104985</v>
      </c>
    </row>
    <row r="83" spans="1:6">
      <c r="A83" s="9">
        <v>43007.604166666664</v>
      </c>
      <c r="B83">
        <v>363.9</v>
      </c>
      <c r="C83">
        <v>366.9</v>
      </c>
      <c r="D83">
        <v>359.2</v>
      </c>
      <c r="E83">
        <v>365.9</v>
      </c>
      <c r="F83">
        <v>96880</v>
      </c>
    </row>
    <row r="84" spans="1:6">
      <c r="A84" s="9">
        <v>43006.604166666664</v>
      </c>
      <c r="B84">
        <v>355.1</v>
      </c>
      <c r="C84">
        <v>364.7</v>
      </c>
      <c r="D84">
        <v>353.5</v>
      </c>
      <c r="E84">
        <v>364</v>
      </c>
      <c r="F84">
        <v>98920</v>
      </c>
    </row>
    <row r="85" spans="1:6">
      <c r="A85" s="9">
        <v>43005.604166666664</v>
      </c>
      <c r="B85">
        <v>357.8</v>
      </c>
      <c r="C85">
        <v>360.5</v>
      </c>
      <c r="D85">
        <v>351.3</v>
      </c>
      <c r="E85">
        <v>355.3</v>
      </c>
      <c r="F85">
        <v>95763</v>
      </c>
    </row>
    <row r="86" spans="1:6">
      <c r="A86" s="9">
        <v>43004.604166666664</v>
      </c>
      <c r="B86">
        <v>365</v>
      </c>
      <c r="C86">
        <v>365.3</v>
      </c>
      <c r="D86">
        <v>359.1</v>
      </c>
      <c r="E86">
        <v>359.6</v>
      </c>
      <c r="F86">
        <v>90948</v>
      </c>
    </row>
    <row r="87" spans="1:6">
      <c r="A87" s="9">
        <v>43003.604166666664</v>
      </c>
      <c r="B87">
        <v>360</v>
      </c>
      <c r="C87">
        <v>367.9</v>
      </c>
      <c r="D87">
        <v>359</v>
      </c>
      <c r="E87">
        <v>366.6</v>
      </c>
      <c r="F87">
        <v>78183</v>
      </c>
    </row>
    <row r="88" spans="1:6">
      <c r="A88" s="9">
        <v>43000.604166666664</v>
      </c>
      <c r="B88">
        <v>362.5</v>
      </c>
      <c r="C88">
        <v>367.4</v>
      </c>
      <c r="D88">
        <v>355.1</v>
      </c>
      <c r="E88">
        <v>366.4</v>
      </c>
      <c r="F88">
        <v>153938</v>
      </c>
    </row>
    <row r="89" spans="1:6">
      <c r="A89" s="9">
        <v>42999.604166666664</v>
      </c>
      <c r="B89">
        <v>368.4</v>
      </c>
      <c r="C89">
        <v>369.7</v>
      </c>
      <c r="D89">
        <v>358.5</v>
      </c>
      <c r="E89">
        <v>362.5</v>
      </c>
      <c r="F89">
        <v>102218</v>
      </c>
    </row>
    <row r="90" spans="1:6">
      <c r="A90" s="9">
        <v>42998.604166666664</v>
      </c>
      <c r="B90">
        <v>370.6</v>
      </c>
      <c r="C90">
        <v>370.6</v>
      </c>
      <c r="D90">
        <v>366.5</v>
      </c>
      <c r="E90">
        <v>368.7</v>
      </c>
      <c r="F90">
        <v>35918</v>
      </c>
    </row>
    <row r="91" spans="1:6">
      <c r="A91" s="9">
        <v>42997.604166666664</v>
      </c>
      <c r="B91">
        <v>369.8</v>
      </c>
      <c r="C91">
        <v>375.8</v>
      </c>
      <c r="D91">
        <v>369.4</v>
      </c>
      <c r="E91">
        <v>371.4</v>
      </c>
      <c r="F91">
        <v>54547</v>
      </c>
    </row>
    <row r="92" spans="1:6">
      <c r="A92" s="9">
        <v>42996.604166666664</v>
      </c>
      <c r="B92">
        <v>367.3</v>
      </c>
      <c r="C92">
        <v>372</v>
      </c>
      <c r="D92">
        <v>366.5</v>
      </c>
      <c r="E92">
        <v>370.1</v>
      </c>
      <c r="F92">
        <v>107701</v>
      </c>
    </row>
    <row r="93" spans="1:6">
      <c r="A93" s="9">
        <v>42993.604166666664</v>
      </c>
      <c r="B93">
        <v>365.3</v>
      </c>
      <c r="C93">
        <v>370.5</v>
      </c>
      <c r="D93">
        <v>365.1</v>
      </c>
      <c r="E93">
        <v>367.4</v>
      </c>
      <c r="F93">
        <v>127368</v>
      </c>
    </row>
    <row r="94" spans="1:6">
      <c r="A94" s="9">
        <v>42992.604166666664</v>
      </c>
      <c r="B94">
        <v>372.2</v>
      </c>
      <c r="C94">
        <v>374.3</v>
      </c>
      <c r="D94">
        <v>365.7</v>
      </c>
      <c r="E94">
        <v>369.4</v>
      </c>
      <c r="F94">
        <v>143622</v>
      </c>
    </row>
    <row r="95" spans="1:6">
      <c r="A95" s="9">
        <v>42991.604166666664</v>
      </c>
      <c r="B95">
        <v>380</v>
      </c>
      <c r="C95">
        <v>380</v>
      </c>
      <c r="D95">
        <v>371.5</v>
      </c>
      <c r="E95">
        <v>375.5</v>
      </c>
      <c r="F95">
        <v>90225</v>
      </c>
    </row>
    <row r="96" spans="1:6">
      <c r="A96" s="9">
        <v>42990.604166666664</v>
      </c>
      <c r="B96">
        <v>376</v>
      </c>
      <c r="C96">
        <v>382.6</v>
      </c>
      <c r="D96">
        <v>371.4</v>
      </c>
      <c r="E96">
        <v>379.8</v>
      </c>
      <c r="F96">
        <v>140590</v>
      </c>
    </row>
    <row r="97" spans="1:6">
      <c r="A97" s="9">
        <v>42989.604166666664</v>
      </c>
      <c r="B97">
        <v>370</v>
      </c>
      <c r="C97">
        <v>377.2</v>
      </c>
      <c r="D97">
        <v>370</v>
      </c>
      <c r="E97">
        <v>376</v>
      </c>
      <c r="F97">
        <v>110913</v>
      </c>
    </row>
    <row r="98" spans="1:6">
      <c r="A98" s="9">
        <v>42986.604166666664</v>
      </c>
      <c r="B98">
        <v>373.8</v>
      </c>
      <c r="C98">
        <v>373.8</v>
      </c>
      <c r="D98">
        <v>366.7</v>
      </c>
      <c r="E98">
        <v>370.2</v>
      </c>
      <c r="F98">
        <v>101997</v>
      </c>
    </row>
    <row r="99" spans="1:6">
      <c r="A99" s="9">
        <v>42985.604166666664</v>
      </c>
      <c r="B99">
        <v>375.3</v>
      </c>
      <c r="C99">
        <v>378.7</v>
      </c>
      <c r="D99">
        <v>369.6</v>
      </c>
      <c r="E99">
        <v>373.8</v>
      </c>
      <c r="F99">
        <v>169163</v>
      </c>
    </row>
    <row r="100" spans="1:6">
      <c r="A100" s="9">
        <v>42984.604166666664</v>
      </c>
      <c r="B100">
        <v>373.4</v>
      </c>
      <c r="C100">
        <v>375.4</v>
      </c>
      <c r="D100">
        <v>369.5</v>
      </c>
      <c r="E100">
        <v>373.7</v>
      </c>
      <c r="F100">
        <v>95214</v>
      </c>
    </row>
    <row r="101" spans="1:6">
      <c r="A101" s="9">
        <v>42983.604166666664</v>
      </c>
      <c r="B101">
        <v>360</v>
      </c>
      <c r="C101">
        <v>375</v>
      </c>
      <c r="D101">
        <v>360</v>
      </c>
      <c r="E101">
        <v>374.2</v>
      </c>
      <c r="F101">
        <v>135225</v>
      </c>
    </row>
    <row r="102" spans="1:6">
      <c r="A102" s="9">
        <v>42982.604166666664</v>
      </c>
      <c r="B102">
        <v>370</v>
      </c>
      <c r="C102">
        <v>370</v>
      </c>
      <c r="D102">
        <v>360.5</v>
      </c>
      <c r="E102">
        <v>362.7</v>
      </c>
      <c r="F102">
        <v>154128</v>
      </c>
    </row>
    <row r="103" spans="1:6">
      <c r="A103" s="9">
        <v>42979.604166666664</v>
      </c>
      <c r="B103">
        <v>360.7</v>
      </c>
      <c r="C103">
        <v>372.7</v>
      </c>
      <c r="D103">
        <v>358.2</v>
      </c>
      <c r="E103">
        <v>372.7</v>
      </c>
      <c r="F103">
        <v>247065</v>
      </c>
    </row>
    <row r="104" spans="1:6">
      <c r="A104" s="9">
        <v>42978.604166666664</v>
      </c>
      <c r="B104">
        <v>354.9</v>
      </c>
      <c r="C104">
        <v>362.2</v>
      </c>
      <c r="D104">
        <v>351.7</v>
      </c>
      <c r="E104">
        <v>362.2</v>
      </c>
      <c r="F104">
        <v>183120</v>
      </c>
    </row>
    <row r="105" spans="1:6">
      <c r="A105" s="9">
        <v>42977.604166666664</v>
      </c>
      <c r="B105">
        <v>351.8</v>
      </c>
      <c r="C105">
        <v>355.6</v>
      </c>
      <c r="D105">
        <v>350.9</v>
      </c>
      <c r="E105">
        <v>354.9</v>
      </c>
      <c r="F105">
        <v>97023</v>
      </c>
    </row>
    <row r="106" spans="1:6">
      <c r="A106" s="9">
        <v>42976.604166666664</v>
      </c>
      <c r="B106">
        <v>356</v>
      </c>
      <c r="C106">
        <v>356.9</v>
      </c>
      <c r="D106">
        <v>350.2</v>
      </c>
      <c r="E106">
        <v>351.6</v>
      </c>
      <c r="F106">
        <v>366781</v>
      </c>
    </row>
    <row r="107" spans="1:6">
      <c r="A107" s="9">
        <v>42975.604166666664</v>
      </c>
      <c r="B107">
        <v>353.8</v>
      </c>
      <c r="C107">
        <v>358.3</v>
      </c>
      <c r="D107">
        <v>346</v>
      </c>
      <c r="E107">
        <v>358.3</v>
      </c>
      <c r="F107">
        <v>75964</v>
      </c>
    </row>
    <row r="108" spans="1:6">
      <c r="A108" s="9">
        <v>42972.604166666664</v>
      </c>
      <c r="B108">
        <v>347.8</v>
      </c>
      <c r="C108">
        <v>357.3</v>
      </c>
      <c r="D108">
        <v>342.9</v>
      </c>
      <c r="E108">
        <v>353.9</v>
      </c>
      <c r="F108">
        <v>177115</v>
      </c>
    </row>
    <row r="109" spans="1:6">
      <c r="A109" s="9">
        <v>42971.604166666664</v>
      </c>
      <c r="B109">
        <v>336.8</v>
      </c>
      <c r="C109">
        <v>349.7</v>
      </c>
      <c r="D109">
        <v>333.6</v>
      </c>
      <c r="E109">
        <v>348</v>
      </c>
      <c r="F109">
        <v>193383</v>
      </c>
    </row>
    <row r="110" spans="1:6">
      <c r="A110" s="9">
        <v>42970.604166666664</v>
      </c>
      <c r="B110">
        <v>335.8</v>
      </c>
      <c r="C110">
        <v>341.4</v>
      </c>
      <c r="D110">
        <v>327.60000000000002</v>
      </c>
      <c r="E110">
        <v>336.8</v>
      </c>
      <c r="F110">
        <v>195196</v>
      </c>
    </row>
    <row r="111" spans="1:6">
      <c r="A111" s="9">
        <v>42969.604166666664</v>
      </c>
      <c r="B111">
        <v>343.5</v>
      </c>
      <c r="C111">
        <v>343.5</v>
      </c>
      <c r="D111">
        <v>325.89999999999998</v>
      </c>
      <c r="E111">
        <v>337</v>
      </c>
      <c r="F111">
        <v>264028</v>
      </c>
    </row>
    <row r="112" spans="1:6">
      <c r="A112" s="9">
        <v>42968.604166666664</v>
      </c>
      <c r="B112">
        <v>340</v>
      </c>
      <c r="C112">
        <v>349.4</v>
      </c>
      <c r="D112">
        <v>338.4</v>
      </c>
      <c r="E112">
        <v>345.7</v>
      </c>
      <c r="F112">
        <v>257088</v>
      </c>
    </row>
    <row r="113" spans="1:6">
      <c r="A113" s="9">
        <v>42965.604166666664</v>
      </c>
      <c r="B113">
        <v>327</v>
      </c>
      <c r="C113">
        <v>338</v>
      </c>
      <c r="D113">
        <v>325</v>
      </c>
      <c r="E113">
        <v>337.7</v>
      </c>
      <c r="F113">
        <v>150213</v>
      </c>
    </row>
    <row r="114" spans="1:6">
      <c r="A114" s="9">
        <v>42964.604166666664</v>
      </c>
      <c r="B114">
        <v>329.7</v>
      </c>
      <c r="C114">
        <v>330.5</v>
      </c>
      <c r="D114">
        <v>326.8</v>
      </c>
      <c r="E114">
        <v>328.9</v>
      </c>
      <c r="F114">
        <v>88896</v>
      </c>
    </row>
    <row r="115" spans="1:6">
      <c r="A115" s="9">
        <v>42963.604166666664</v>
      </c>
      <c r="B115">
        <v>327.3</v>
      </c>
      <c r="C115">
        <v>330.9</v>
      </c>
      <c r="D115">
        <v>327.3</v>
      </c>
      <c r="E115">
        <v>330</v>
      </c>
      <c r="F115">
        <v>147064</v>
      </c>
    </row>
    <row r="116" spans="1:6">
      <c r="A116" s="9">
        <v>42962.604166666664</v>
      </c>
      <c r="B116">
        <v>328.7</v>
      </c>
      <c r="C116">
        <v>330.7</v>
      </c>
      <c r="D116">
        <v>326</v>
      </c>
      <c r="E116">
        <v>329</v>
      </c>
      <c r="F116">
        <v>66084</v>
      </c>
    </row>
    <row r="117" spans="1:6">
      <c r="A117" s="9">
        <v>42961.604166666664</v>
      </c>
      <c r="B117">
        <v>320.5</v>
      </c>
      <c r="C117">
        <v>329.1</v>
      </c>
      <c r="D117">
        <v>320.5</v>
      </c>
      <c r="E117">
        <v>328.9</v>
      </c>
      <c r="F117">
        <v>59803</v>
      </c>
    </row>
    <row r="118" spans="1:6">
      <c r="A118" s="9">
        <v>42958.604166666664</v>
      </c>
      <c r="B118">
        <v>320.7</v>
      </c>
      <c r="C118">
        <v>327.3</v>
      </c>
      <c r="D118">
        <v>320.5</v>
      </c>
      <c r="E118">
        <v>322.2</v>
      </c>
      <c r="F118">
        <v>74680</v>
      </c>
    </row>
    <row r="119" spans="1:6">
      <c r="A119" s="9">
        <v>42957.604166666664</v>
      </c>
      <c r="B119">
        <v>329</v>
      </c>
      <c r="C119">
        <v>329.6</v>
      </c>
      <c r="D119">
        <v>324.3</v>
      </c>
      <c r="E119">
        <v>326.39999999999998</v>
      </c>
      <c r="F119">
        <v>66186</v>
      </c>
    </row>
    <row r="120" spans="1:6">
      <c r="A120" s="9">
        <v>42956.604166666664</v>
      </c>
      <c r="B120">
        <v>327.2</v>
      </c>
      <c r="C120">
        <v>331.7</v>
      </c>
      <c r="D120">
        <v>324.89999999999998</v>
      </c>
      <c r="E120">
        <v>329.7</v>
      </c>
      <c r="F120">
        <v>106006</v>
      </c>
    </row>
    <row r="121" spans="1:6">
      <c r="A121" s="9">
        <v>42955.604166666664</v>
      </c>
      <c r="B121">
        <v>329.5</v>
      </c>
      <c r="C121">
        <v>329.5</v>
      </c>
      <c r="D121">
        <v>323</v>
      </c>
      <c r="E121">
        <v>327.5</v>
      </c>
      <c r="F121">
        <v>39805</v>
      </c>
    </row>
    <row r="122" spans="1:6">
      <c r="A122" s="9">
        <v>42954.604166666664</v>
      </c>
      <c r="B122">
        <v>334.9</v>
      </c>
      <c r="C122">
        <v>335</v>
      </c>
      <c r="D122">
        <v>320.3</v>
      </c>
      <c r="E122">
        <v>330.4</v>
      </c>
      <c r="F122">
        <v>161620</v>
      </c>
    </row>
    <row r="123" spans="1:6">
      <c r="A123" s="9">
        <v>42951.604166666664</v>
      </c>
      <c r="B123">
        <v>331.2</v>
      </c>
      <c r="C123">
        <v>338.2</v>
      </c>
      <c r="D123">
        <v>330.5</v>
      </c>
      <c r="E123">
        <v>336.4</v>
      </c>
      <c r="F123">
        <v>115124</v>
      </c>
    </row>
    <row r="124" spans="1:6">
      <c r="A124" s="9">
        <v>42950.604166666664</v>
      </c>
      <c r="B124">
        <v>321.7</v>
      </c>
      <c r="C124">
        <v>331.6</v>
      </c>
      <c r="D124">
        <v>320.2</v>
      </c>
      <c r="E124">
        <v>330.3</v>
      </c>
      <c r="F124">
        <v>155344</v>
      </c>
    </row>
    <row r="125" spans="1:6">
      <c r="A125" s="9">
        <v>42949.604166666664</v>
      </c>
      <c r="B125">
        <v>320.60000000000002</v>
      </c>
      <c r="C125">
        <v>323</v>
      </c>
      <c r="D125">
        <v>316.10000000000002</v>
      </c>
      <c r="E125">
        <v>320.5</v>
      </c>
      <c r="F125">
        <v>88190</v>
      </c>
    </row>
    <row r="126" spans="1:6">
      <c r="A126" s="9">
        <v>42948.604166666664</v>
      </c>
      <c r="B126">
        <v>309</v>
      </c>
      <c r="C126">
        <v>322.89999999999998</v>
      </c>
      <c r="D126">
        <v>309</v>
      </c>
      <c r="E126">
        <v>320.5</v>
      </c>
      <c r="F126">
        <v>156051</v>
      </c>
    </row>
    <row r="127" spans="1:6">
      <c r="A127" s="9">
        <v>42947.604166666664</v>
      </c>
      <c r="B127">
        <v>310.2</v>
      </c>
      <c r="C127">
        <v>310.39999999999998</v>
      </c>
      <c r="D127">
        <v>304.2</v>
      </c>
      <c r="E127">
        <v>308.89999999999998</v>
      </c>
      <c r="F127">
        <v>97368</v>
      </c>
    </row>
    <row r="128" spans="1:6">
      <c r="A128" s="9">
        <v>42943.604166666664</v>
      </c>
      <c r="B128">
        <v>313.89999999999998</v>
      </c>
      <c r="C128">
        <v>317</v>
      </c>
      <c r="D128">
        <v>310.60000000000002</v>
      </c>
      <c r="E128">
        <v>310.60000000000002</v>
      </c>
      <c r="F128">
        <v>68638</v>
      </c>
    </row>
    <row r="129" spans="1:6">
      <c r="A129" s="9">
        <v>42942.604166666664</v>
      </c>
      <c r="B129">
        <v>309.89999999999998</v>
      </c>
      <c r="C129">
        <v>315</v>
      </c>
      <c r="D129">
        <v>309.89999999999998</v>
      </c>
      <c r="E129">
        <v>314</v>
      </c>
      <c r="F129">
        <v>67313</v>
      </c>
    </row>
    <row r="130" spans="1:6">
      <c r="A130" s="9">
        <v>42941.604166666664</v>
      </c>
      <c r="B130">
        <v>303.5</v>
      </c>
      <c r="C130">
        <v>313</v>
      </c>
      <c r="D130">
        <v>303.5</v>
      </c>
      <c r="E130">
        <v>309.89999999999998</v>
      </c>
      <c r="F130">
        <v>69282</v>
      </c>
    </row>
    <row r="131" spans="1:6">
      <c r="A131" s="9">
        <v>42940.604166666664</v>
      </c>
      <c r="B131">
        <v>303.89999999999998</v>
      </c>
      <c r="C131">
        <v>306.5</v>
      </c>
      <c r="D131">
        <v>303.89999999999998</v>
      </c>
      <c r="E131">
        <v>304.7</v>
      </c>
      <c r="F131">
        <v>39220</v>
      </c>
    </row>
    <row r="132" spans="1:6">
      <c r="A132" s="9">
        <v>42937.604166666664</v>
      </c>
      <c r="B132">
        <v>308.7</v>
      </c>
      <c r="C132">
        <v>310.8</v>
      </c>
      <c r="D132">
        <v>303.8</v>
      </c>
      <c r="E132">
        <v>303.89999999999998</v>
      </c>
      <c r="F132">
        <v>73353</v>
      </c>
    </row>
    <row r="133" spans="1:6">
      <c r="A133" s="9">
        <v>42936.604166666664</v>
      </c>
      <c r="B133">
        <v>306</v>
      </c>
      <c r="C133">
        <v>309.7</v>
      </c>
      <c r="D133">
        <v>306</v>
      </c>
      <c r="E133">
        <v>308.7</v>
      </c>
      <c r="F133">
        <v>100548</v>
      </c>
    </row>
    <row r="134" spans="1:6">
      <c r="A134" s="9">
        <v>42935.604166666664</v>
      </c>
      <c r="B134">
        <v>309</v>
      </c>
      <c r="C134">
        <v>309.89999999999998</v>
      </c>
      <c r="D134">
        <v>304.3</v>
      </c>
      <c r="E134">
        <v>306</v>
      </c>
      <c r="F134">
        <v>84307</v>
      </c>
    </row>
    <row r="135" spans="1:6">
      <c r="A135" s="9">
        <v>42934.604166666664</v>
      </c>
      <c r="B135">
        <v>315.2</v>
      </c>
      <c r="C135">
        <v>315.7</v>
      </c>
      <c r="D135">
        <v>307.89999999999998</v>
      </c>
      <c r="E135">
        <v>309</v>
      </c>
      <c r="F135">
        <v>112298</v>
      </c>
    </row>
    <row r="136" spans="1:6">
      <c r="A136" s="9">
        <v>42933.604166666664</v>
      </c>
      <c r="B136">
        <v>308.7</v>
      </c>
      <c r="C136">
        <v>315.7</v>
      </c>
      <c r="D136">
        <v>306.7</v>
      </c>
      <c r="E136">
        <v>315.5</v>
      </c>
      <c r="F136">
        <v>127013</v>
      </c>
    </row>
    <row r="137" spans="1:6">
      <c r="A137" s="9">
        <v>42930.604166666664</v>
      </c>
      <c r="B137">
        <v>305.60000000000002</v>
      </c>
      <c r="C137">
        <v>309.39999999999998</v>
      </c>
      <c r="D137">
        <v>304.7</v>
      </c>
      <c r="E137">
        <v>306.8</v>
      </c>
      <c r="F137">
        <v>80152</v>
      </c>
    </row>
    <row r="138" spans="1:6">
      <c r="A138" s="9">
        <v>42929.604166666664</v>
      </c>
      <c r="B138">
        <v>306.89999999999998</v>
      </c>
      <c r="C138">
        <v>308.60000000000002</v>
      </c>
      <c r="D138">
        <v>302.8</v>
      </c>
      <c r="E138">
        <v>305.60000000000002</v>
      </c>
      <c r="F138">
        <v>80506</v>
      </c>
    </row>
    <row r="139" spans="1:6">
      <c r="A139" s="9">
        <v>42928.604166666664</v>
      </c>
      <c r="B139">
        <v>300</v>
      </c>
      <c r="C139">
        <v>306</v>
      </c>
      <c r="D139">
        <v>299.7</v>
      </c>
      <c r="E139">
        <v>305.5</v>
      </c>
      <c r="F139">
        <v>126175</v>
      </c>
    </row>
    <row r="140" spans="1:6">
      <c r="A140" s="9">
        <v>42927.604166666664</v>
      </c>
      <c r="B140">
        <v>301</v>
      </c>
      <c r="C140">
        <v>301.10000000000002</v>
      </c>
      <c r="D140">
        <v>296.8</v>
      </c>
      <c r="E140">
        <v>298.2</v>
      </c>
      <c r="F140">
        <v>99053</v>
      </c>
    </row>
    <row r="141" spans="1:6">
      <c r="A141" s="9">
        <v>42926.604166666664</v>
      </c>
      <c r="B141">
        <v>301.8</v>
      </c>
      <c r="C141">
        <v>302.89999999999998</v>
      </c>
      <c r="D141">
        <v>299</v>
      </c>
      <c r="E141">
        <v>301.10000000000002</v>
      </c>
      <c r="F141">
        <v>86559</v>
      </c>
    </row>
    <row r="142" spans="1:6">
      <c r="A142" s="9">
        <v>42923.604166666664</v>
      </c>
      <c r="B142">
        <v>297</v>
      </c>
      <c r="C142">
        <v>302</v>
      </c>
      <c r="D142">
        <v>296.10000000000002</v>
      </c>
      <c r="E142">
        <v>300</v>
      </c>
      <c r="F142">
        <v>131536</v>
      </c>
    </row>
    <row r="143" spans="1:6">
      <c r="A143" s="9">
        <v>42922.604166666664</v>
      </c>
      <c r="B143">
        <v>304.5</v>
      </c>
      <c r="C143">
        <v>305.7</v>
      </c>
      <c r="D143">
        <v>296.3</v>
      </c>
      <c r="E143">
        <v>296.5</v>
      </c>
      <c r="F143">
        <v>117749</v>
      </c>
    </row>
    <row r="144" spans="1:6">
      <c r="A144" s="9">
        <v>42921.604166666664</v>
      </c>
      <c r="B144">
        <v>310</v>
      </c>
      <c r="C144">
        <v>311</v>
      </c>
      <c r="D144">
        <v>304.10000000000002</v>
      </c>
      <c r="E144">
        <v>304.8</v>
      </c>
      <c r="F144">
        <v>117161</v>
      </c>
    </row>
    <row r="145" spans="1:6">
      <c r="A145" s="9">
        <v>42920.604166666664</v>
      </c>
      <c r="B145">
        <v>315.2</v>
      </c>
      <c r="C145">
        <v>315.7</v>
      </c>
      <c r="D145">
        <v>309.2</v>
      </c>
      <c r="E145">
        <v>312</v>
      </c>
      <c r="F145">
        <v>109683</v>
      </c>
    </row>
    <row r="146" spans="1:6">
      <c r="A146" s="9">
        <v>42919.604166666664</v>
      </c>
      <c r="B146">
        <v>314.39999999999998</v>
      </c>
      <c r="C146">
        <v>315.8</v>
      </c>
      <c r="D146">
        <v>308.60000000000002</v>
      </c>
      <c r="E146">
        <v>309</v>
      </c>
      <c r="F146">
        <v>102309</v>
      </c>
    </row>
    <row r="147" spans="1:6">
      <c r="A147" s="9">
        <v>42916.604166666664</v>
      </c>
      <c r="B147">
        <v>310</v>
      </c>
      <c r="C147">
        <v>317.5</v>
      </c>
      <c r="D147">
        <v>308.2</v>
      </c>
      <c r="E147">
        <v>314.39999999999998</v>
      </c>
      <c r="F147">
        <v>116645</v>
      </c>
    </row>
    <row r="148" spans="1:6">
      <c r="A148" s="9">
        <v>42915.604166666664</v>
      </c>
      <c r="B148">
        <v>319.7</v>
      </c>
      <c r="C148">
        <v>320</v>
      </c>
      <c r="D148">
        <v>309.10000000000002</v>
      </c>
      <c r="E148">
        <v>310.8</v>
      </c>
      <c r="F148">
        <v>203336</v>
      </c>
    </row>
    <row r="149" spans="1:6">
      <c r="A149" s="9">
        <v>42914.604166666664</v>
      </c>
      <c r="B149">
        <v>316</v>
      </c>
      <c r="C149">
        <v>321.5</v>
      </c>
      <c r="D149">
        <v>312.7</v>
      </c>
      <c r="E149">
        <v>316</v>
      </c>
      <c r="F149">
        <v>149490</v>
      </c>
    </row>
    <row r="150" spans="1:6">
      <c r="A150" s="9">
        <v>42913.604166666664</v>
      </c>
      <c r="B150">
        <v>326</v>
      </c>
      <c r="C150">
        <v>327.7</v>
      </c>
      <c r="D150">
        <v>314</v>
      </c>
      <c r="E150">
        <v>315.8</v>
      </c>
      <c r="F150">
        <v>183111</v>
      </c>
    </row>
    <row r="151" spans="1:6">
      <c r="A151" s="9">
        <v>42912.604166666664</v>
      </c>
      <c r="B151">
        <v>325</v>
      </c>
      <c r="C151">
        <v>330.5</v>
      </c>
      <c r="D151">
        <v>324</v>
      </c>
      <c r="E151">
        <v>326</v>
      </c>
      <c r="F151">
        <v>137760</v>
      </c>
    </row>
    <row r="152" spans="1:6">
      <c r="A152" s="9">
        <v>42909.604166666664</v>
      </c>
      <c r="B152">
        <v>325</v>
      </c>
      <c r="C152">
        <v>331.7</v>
      </c>
      <c r="D152">
        <v>325</v>
      </c>
      <c r="E152">
        <v>327.7</v>
      </c>
      <c r="F152">
        <v>145713</v>
      </c>
    </row>
    <row r="153" spans="1:6">
      <c r="A153" s="9">
        <v>42908.604166666664</v>
      </c>
      <c r="B153">
        <v>332.4</v>
      </c>
      <c r="C153">
        <v>336</v>
      </c>
      <c r="D153">
        <v>324.3</v>
      </c>
      <c r="E153">
        <v>326.10000000000002</v>
      </c>
      <c r="F153">
        <v>185083</v>
      </c>
    </row>
    <row r="154" spans="1:6">
      <c r="A154" s="9">
        <v>42907.604166666664</v>
      </c>
      <c r="B154">
        <v>331.9</v>
      </c>
      <c r="C154">
        <v>335</v>
      </c>
      <c r="D154">
        <v>328.8</v>
      </c>
      <c r="E154">
        <v>332.7</v>
      </c>
      <c r="F154">
        <v>166688</v>
      </c>
    </row>
    <row r="155" spans="1:6">
      <c r="A155" s="9">
        <v>42906.604166666664</v>
      </c>
      <c r="B155">
        <v>318.8</v>
      </c>
      <c r="C155">
        <v>332.9</v>
      </c>
      <c r="D155">
        <v>318.8</v>
      </c>
      <c r="E155">
        <v>331.5</v>
      </c>
      <c r="F155">
        <v>202885</v>
      </c>
    </row>
    <row r="156" spans="1:6">
      <c r="A156" s="9">
        <v>42905.604166666664</v>
      </c>
      <c r="B156">
        <v>324.39999999999998</v>
      </c>
      <c r="C156">
        <v>324.39999999999998</v>
      </c>
      <c r="D156">
        <v>317.89999999999998</v>
      </c>
      <c r="E156">
        <v>318.8</v>
      </c>
      <c r="F156">
        <v>53531</v>
      </c>
    </row>
    <row r="157" spans="1:6">
      <c r="A157" s="9">
        <v>42902.604166666664</v>
      </c>
      <c r="B157">
        <v>316.10000000000002</v>
      </c>
      <c r="C157">
        <v>320</v>
      </c>
      <c r="D157">
        <v>314.89999999999998</v>
      </c>
      <c r="E157">
        <v>320</v>
      </c>
      <c r="F157">
        <v>316484</v>
      </c>
    </row>
    <row r="158" spans="1:6">
      <c r="A158" s="9">
        <v>42901.604166666664</v>
      </c>
      <c r="B158">
        <v>318</v>
      </c>
      <c r="C158">
        <v>318</v>
      </c>
      <c r="D158">
        <v>312.39999999999998</v>
      </c>
      <c r="E158">
        <v>316.10000000000002</v>
      </c>
      <c r="F158">
        <v>121103</v>
      </c>
    </row>
    <row r="159" spans="1:6">
      <c r="A159" s="9">
        <v>42900.604166666664</v>
      </c>
      <c r="B159">
        <v>318.7</v>
      </c>
      <c r="C159">
        <v>323.8</v>
      </c>
      <c r="D159">
        <v>317.89999999999998</v>
      </c>
      <c r="E159">
        <v>318</v>
      </c>
      <c r="F159">
        <v>143162</v>
      </c>
    </row>
    <row r="160" spans="1:6">
      <c r="A160" s="9">
        <v>42899.604166666664</v>
      </c>
      <c r="B160">
        <v>324.60000000000002</v>
      </c>
      <c r="C160">
        <v>325.60000000000002</v>
      </c>
      <c r="D160">
        <v>317.2</v>
      </c>
      <c r="E160">
        <v>318.7</v>
      </c>
      <c r="F160">
        <v>213332</v>
      </c>
    </row>
    <row r="161" spans="1:6">
      <c r="A161" s="9">
        <v>42898.604166666664</v>
      </c>
      <c r="B161">
        <v>323.2</v>
      </c>
      <c r="C161">
        <v>324.89999999999998</v>
      </c>
      <c r="D161">
        <v>318.60000000000002</v>
      </c>
      <c r="E161">
        <v>324.60000000000002</v>
      </c>
      <c r="F161">
        <v>91749</v>
      </c>
    </row>
    <row r="162" spans="1:6">
      <c r="A162" s="9">
        <v>42895.604166666664</v>
      </c>
      <c r="B162">
        <v>324</v>
      </c>
      <c r="C162">
        <v>326.39999999999998</v>
      </c>
      <c r="D162">
        <v>320.2</v>
      </c>
      <c r="E162">
        <v>322.2</v>
      </c>
      <c r="F162">
        <v>102475</v>
      </c>
    </row>
    <row r="163" spans="1:6">
      <c r="A163" s="9">
        <v>42894.604166666664</v>
      </c>
      <c r="B163">
        <v>328.3</v>
      </c>
      <c r="C163">
        <v>328.3</v>
      </c>
      <c r="D163">
        <v>323</v>
      </c>
      <c r="E163">
        <v>324</v>
      </c>
      <c r="F163">
        <v>198080</v>
      </c>
    </row>
    <row r="164" spans="1:6">
      <c r="A164" s="9">
        <v>42893.604166666664</v>
      </c>
      <c r="B164">
        <v>324.39999999999998</v>
      </c>
      <c r="C164">
        <v>331.5</v>
      </c>
      <c r="D164">
        <v>322.10000000000002</v>
      </c>
      <c r="E164">
        <v>326.5</v>
      </c>
      <c r="F164">
        <v>147773</v>
      </c>
    </row>
    <row r="165" spans="1:6">
      <c r="A165" s="9">
        <v>42892.604166666664</v>
      </c>
      <c r="B165">
        <v>324.8</v>
      </c>
      <c r="C165">
        <v>325</v>
      </c>
      <c r="D165">
        <v>319.2</v>
      </c>
      <c r="E165">
        <v>324.39999999999998</v>
      </c>
      <c r="F165">
        <v>104665</v>
      </c>
    </row>
    <row r="166" spans="1:6">
      <c r="A166" s="9">
        <v>42888.604166666664</v>
      </c>
      <c r="B166">
        <v>321</v>
      </c>
      <c r="C166">
        <v>326.60000000000002</v>
      </c>
      <c r="D166">
        <v>319.60000000000002</v>
      </c>
      <c r="E166">
        <v>324.3</v>
      </c>
      <c r="F166">
        <v>152351</v>
      </c>
    </row>
    <row r="167" spans="1:6">
      <c r="A167" s="9">
        <v>42887.604166666664</v>
      </c>
      <c r="B167">
        <v>313</v>
      </c>
      <c r="C167">
        <v>321.60000000000002</v>
      </c>
      <c r="D167">
        <v>312.60000000000002</v>
      </c>
      <c r="E167">
        <v>321</v>
      </c>
      <c r="F167">
        <v>321289</v>
      </c>
    </row>
    <row r="168" spans="1:6">
      <c r="A168" s="9">
        <v>42886.604166666664</v>
      </c>
      <c r="B168">
        <v>309.39999999999998</v>
      </c>
      <c r="C168">
        <v>313.3</v>
      </c>
      <c r="D168">
        <v>305</v>
      </c>
      <c r="E168">
        <v>313</v>
      </c>
      <c r="F168">
        <v>159757</v>
      </c>
    </row>
    <row r="169" spans="1:6">
      <c r="A169" s="9">
        <v>42885.604166666664</v>
      </c>
      <c r="B169">
        <v>303.39999999999998</v>
      </c>
      <c r="C169">
        <v>310.3</v>
      </c>
      <c r="D169">
        <v>299.39999999999998</v>
      </c>
      <c r="E169">
        <v>308.89999999999998</v>
      </c>
      <c r="F169">
        <v>148495</v>
      </c>
    </row>
    <row r="170" spans="1:6">
      <c r="A170" s="9">
        <v>42884.604166666664</v>
      </c>
      <c r="B170">
        <v>300.8</v>
      </c>
      <c r="C170">
        <v>304.5</v>
      </c>
      <c r="D170">
        <v>299.3</v>
      </c>
      <c r="E170">
        <v>303.5</v>
      </c>
      <c r="F170">
        <v>93232</v>
      </c>
    </row>
    <row r="171" spans="1:6">
      <c r="A171" s="9">
        <v>42881.604166666664</v>
      </c>
      <c r="B171">
        <v>306.39999999999998</v>
      </c>
      <c r="C171">
        <v>306.39999999999998</v>
      </c>
      <c r="D171">
        <v>301.39999999999998</v>
      </c>
      <c r="E171">
        <v>303.3</v>
      </c>
      <c r="F171">
        <v>332374</v>
      </c>
    </row>
    <row r="172" spans="1:6">
      <c r="A172" s="9">
        <v>42879.604166666664</v>
      </c>
      <c r="B172">
        <v>308</v>
      </c>
      <c r="C172">
        <v>310</v>
      </c>
      <c r="D172">
        <v>301.10000000000002</v>
      </c>
      <c r="E172">
        <v>304.8</v>
      </c>
      <c r="F172">
        <v>169186</v>
      </c>
    </row>
    <row r="173" spans="1:6">
      <c r="A173" s="9">
        <v>42878.604166666664</v>
      </c>
      <c r="B173">
        <v>301</v>
      </c>
      <c r="C173">
        <v>311.3</v>
      </c>
      <c r="D173">
        <v>294.39999999999998</v>
      </c>
      <c r="E173">
        <v>308.8</v>
      </c>
      <c r="F173">
        <v>472825</v>
      </c>
    </row>
    <row r="174" spans="1:6">
      <c r="A174" s="9">
        <v>42877.604166666664</v>
      </c>
      <c r="B174">
        <v>317.89999999999998</v>
      </c>
      <c r="C174">
        <v>317.89999999999998</v>
      </c>
      <c r="D174">
        <v>310.3</v>
      </c>
      <c r="E174">
        <v>312.89999999999998</v>
      </c>
      <c r="F174">
        <v>111697</v>
      </c>
    </row>
    <row r="175" spans="1:6">
      <c r="A175" s="9">
        <v>42874.604166666664</v>
      </c>
      <c r="B175">
        <v>311.8</v>
      </c>
      <c r="C175">
        <v>318.7</v>
      </c>
      <c r="D175">
        <v>306.60000000000002</v>
      </c>
      <c r="E175">
        <v>317.39999999999998</v>
      </c>
      <c r="F175">
        <v>398311</v>
      </c>
    </row>
    <row r="176" spans="1:6">
      <c r="A176" s="9">
        <v>42873.604166666664</v>
      </c>
      <c r="B176">
        <v>311.8</v>
      </c>
      <c r="C176">
        <v>314</v>
      </c>
      <c r="D176">
        <v>302.39999999999998</v>
      </c>
      <c r="E176">
        <v>309.2</v>
      </c>
      <c r="F176">
        <v>245150</v>
      </c>
    </row>
    <row r="177" spans="1:6">
      <c r="A177" s="9">
        <v>42871.604166666664</v>
      </c>
      <c r="B177">
        <v>311</v>
      </c>
      <c r="C177">
        <v>314.39999999999998</v>
      </c>
      <c r="D177">
        <v>306</v>
      </c>
      <c r="E177">
        <v>313</v>
      </c>
      <c r="F177">
        <v>267900</v>
      </c>
    </row>
    <row r="178" spans="1:6">
      <c r="A178" s="9">
        <v>42870.604166666664</v>
      </c>
      <c r="B178">
        <v>313.39999999999998</v>
      </c>
      <c r="C178">
        <v>313.5</v>
      </c>
      <c r="D178">
        <v>305.39999999999998</v>
      </c>
      <c r="E178">
        <v>311</v>
      </c>
      <c r="F178">
        <v>176642</v>
      </c>
    </row>
    <row r="179" spans="1:6">
      <c r="A179" s="9">
        <v>42867.604166666664</v>
      </c>
      <c r="B179">
        <v>309.8</v>
      </c>
      <c r="C179">
        <v>316</v>
      </c>
      <c r="D179">
        <v>308.3</v>
      </c>
      <c r="E179">
        <v>313.8</v>
      </c>
      <c r="F179">
        <v>116648</v>
      </c>
    </row>
    <row r="180" spans="1:6">
      <c r="A180" s="9">
        <v>42866.604166666664</v>
      </c>
      <c r="B180">
        <v>310.8</v>
      </c>
      <c r="C180">
        <v>313.5</v>
      </c>
      <c r="D180">
        <v>305.7</v>
      </c>
      <c r="E180">
        <v>309.8</v>
      </c>
      <c r="F180">
        <v>223680</v>
      </c>
    </row>
    <row r="181" spans="1:6">
      <c r="A181" s="9">
        <v>42865.604166666664</v>
      </c>
      <c r="B181">
        <v>313.5</v>
      </c>
      <c r="C181">
        <v>315.10000000000002</v>
      </c>
      <c r="D181">
        <v>308.3</v>
      </c>
      <c r="E181">
        <v>310.8</v>
      </c>
      <c r="F181">
        <v>262614</v>
      </c>
    </row>
    <row r="182" spans="1:6">
      <c r="A182" s="9">
        <v>42864.604166666664</v>
      </c>
      <c r="B182">
        <v>317.60000000000002</v>
      </c>
      <c r="C182">
        <v>318.39999999999998</v>
      </c>
      <c r="D182">
        <v>309</v>
      </c>
      <c r="E182">
        <v>315.10000000000002</v>
      </c>
      <c r="F182">
        <v>213870</v>
      </c>
    </row>
    <row r="183" spans="1:6">
      <c r="A183" s="9">
        <v>42863.604166666664</v>
      </c>
      <c r="B183">
        <v>309.10000000000002</v>
      </c>
      <c r="C183">
        <v>320.89999999999998</v>
      </c>
      <c r="D183">
        <v>304.60000000000002</v>
      </c>
      <c r="E183">
        <v>316.39999999999998</v>
      </c>
      <c r="F183">
        <v>395328</v>
      </c>
    </row>
    <row r="184" spans="1:6">
      <c r="A184" s="9">
        <v>42860.604166666664</v>
      </c>
      <c r="B184">
        <v>303.89999999999998</v>
      </c>
      <c r="C184">
        <v>308</v>
      </c>
      <c r="D184">
        <v>301.8</v>
      </c>
      <c r="E184">
        <v>308</v>
      </c>
      <c r="F184">
        <v>233563</v>
      </c>
    </row>
    <row r="185" spans="1:6">
      <c r="A185" s="9">
        <v>42859.604166666664</v>
      </c>
      <c r="B185">
        <v>300.10000000000002</v>
      </c>
      <c r="C185">
        <v>303.60000000000002</v>
      </c>
      <c r="D185">
        <v>299.5</v>
      </c>
      <c r="E185">
        <v>303</v>
      </c>
      <c r="F185">
        <v>273346</v>
      </c>
    </row>
    <row r="186" spans="1:6">
      <c r="A186" s="9">
        <v>42858.604166666664</v>
      </c>
      <c r="B186">
        <v>304.3</v>
      </c>
      <c r="C186">
        <v>306.8</v>
      </c>
      <c r="D186">
        <v>295.39999999999998</v>
      </c>
      <c r="E186">
        <v>299</v>
      </c>
      <c r="F186">
        <v>457465</v>
      </c>
    </row>
    <row r="187" spans="1:6">
      <c r="A187" s="9">
        <v>42857.604166666664</v>
      </c>
      <c r="B187">
        <v>295</v>
      </c>
      <c r="C187">
        <v>301.89999999999998</v>
      </c>
      <c r="D187">
        <v>292.2</v>
      </c>
      <c r="E187">
        <v>301.60000000000002</v>
      </c>
      <c r="F187">
        <v>377000</v>
      </c>
    </row>
    <row r="188" spans="1:6">
      <c r="A188" s="9">
        <v>42853.604166666664</v>
      </c>
      <c r="B188">
        <v>287.5</v>
      </c>
      <c r="C188">
        <v>293.39999999999998</v>
      </c>
      <c r="D188">
        <v>283.7</v>
      </c>
      <c r="E188">
        <v>291</v>
      </c>
      <c r="F188">
        <v>326274</v>
      </c>
    </row>
    <row r="189" spans="1:6">
      <c r="A189" s="9">
        <v>42852.604166666664</v>
      </c>
      <c r="B189">
        <v>276.89999999999998</v>
      </c>
      <c r="C189">
        <v>287</v>
      </c>
      <c r="D189">
        <v>274.3</v>
      </c>
      <c r="E189">
        <v>287</v>
      </c>
      <c r="F189">
        <v>294349</v>
      </c>
    </row>
    <row r="190" spans="1:6">
      <c r="A190" s="9">
        <v>42851.604166666664</v>
      </c>
      <c r="B190">
        <v>274.39999999999998</v>
      </c>
      <c r="C190">
        <v>278.60000000000002</v>
      </c>
      <c r="D190">
        <v>266</v>
      </c>
      <c r="E190">
        <v>275.2</v>
      </c>
      <c r="F190">
        <v>219191</v>
      </c>
    </row>
    <row r="191" spans="1:6">
      <c r="A191" s="9">
        <v>42850.604166666664</v>
      </c>
      <c r="B191">
        <v>265.3</v>
      </c>
      <c r="C191">
        <v>273.3</v>
      </c>
      <c r="D191">
        <v>260.89999999999998</v>
      </c>
      <c r="E191">
        <v>271.5</v>
      </c>
      <c r="F191">
        <v>236935</v>
      </c>
    </row>
    <row r="192" spans="1:6">
      <c r="A192" s="9">
        <v>42849.604166666664</v>
      </c>
      <c r="B192">
        <v>261.39999999999998</v>
      </c>
      <c r="C192">
        <v>262.10000000000002</v>
      </c>
      <c r="D192">
        <v>255</v>
      </c>
      <c r="E192">
        <v>261.3</v>
      </c>
      <c r="F192">
        <v>146751</v>
      </c>
    </row>
    <row r="193" spans="1:6">
      <c r="A193" s="9">
        <v>42846.604166666664</v>
      </c>
      <c r="B193">
        <v>259.89999999999998</v>
      </c>
      <c r="C193">
        <v>259.89999999999998</v>
      </c>
      <c r="D193">
        <v>256</v>
      </c>
      <c r="E193">
        <v>258</v>
      </c>
      <c r="F193">
        <v>345781</v>
      </c>
    </row>
    <row r="194" spans="1:6">
      <c r="A194" s="9">
        <v>42845.604166666664</v>
      </c>
      <c r="B194">
        <v>261.2</v>
      </c>
      <c r="C194">
        <v>266.60000000000002</v>
      </c>
      <c r="D194">
        <v>258.7</v>
      </c>
      <c r="E194">
        <v>259.8</v>
      </c>
      <c r="F194">
        <v>170657</v>
      </c>
    </row>
    <row r="195" spans="1:6">
      <c r="A195" s="9">
        <v>42844.604166666664</v>
      </c>
      <c r="B195">
        <v>268</v>
      </c>
      <c r="C195">
        <v>268.39999999999998</v>
      </c>
      <c r="D195">
        <v>257.5</v>
      </c>
      <c r="E195">
        <v>258.3</v>
      </c>
      <c r="F195">
        <v>211606</v>
      </c>
    </row>
    <row r="196" spans="1:6">
      <c r="A196" s="9">
        <v>42843.604166666664</v>
      </c>
      <c r="B196">
        <v>262</v>
      </c>
      <c r="C196">
        <v>268.89999999999998</v>
      </c>
      <c r="D196">
        <v>259.2</v>
      </c>
      <c r="E196">
        <v>266.60000000000002</v>
      </c>
      <c r="F196">
        <v>428760</v>
      </c>
    </row>
    <row r="197" spans="1:6">
      <c r="A197" s="9">
        <v>42837.604166666664</v>
      </c>
      <c r="B197">
        <v>258.2</v>
      </c>
      <c r="C197">
        <v>258.5</v>
      </c>
      <c r="D197">
        <v>256.2</v>
      </c>
      <c r="E197">
        <v>258.5</v>
      </c>
      <c r="F197">
        <v>153708</v>
      </c>
    </row>
    <row r="198" spans="1:6">
      <c r="A198" s="9">
        <v>42836.604166666664</v>
      </c>
      <c r="B198">
        <v>266.10000000000002</v>
      </c>
      <c r="C198">
        <v>266.5</v>
      </c>
      <c r="D198">
        <v>255.7</v>
      </c>
      <c r="E198">
        <v>258.10000000000002</v>
      </c>
      <c r="F198">
        <v>322858</v>
      </c>
    </row>
    <row r="199" spans="1:6">
      <c r="A199" s="9">
        <v>42835.604166666664</v>
      </c>
      <c r="B199">
        <v>270</v>
      </c>
      <c r="C199">
        <v>270.5</v>
      </c>
      <c r="D199">
        <v>262.60000000000002</v>
      </c>
      <c r="E199">
        <v>265.2</v>
      </c>
      <c r="F199">
        <v>355134</v>
      </c>
    </row>
    <row r="200" spans="1:6">
      <c r="A200" s="9">
        <v>42832.604166666664</v>
      </c>
      <c r="B200">
        <v>274</v>
      </c>
      <c r="C200">
        <v>278.39999999999998</v>
      </c>
      <c r="D200">
        <v>267.10000000000002</v>
      </c>
      <c r="E200">
        <v>275</v>
      </c>
      <c r="F200">
        <v>288589</v>
      </c>
    </row>
    <row r="201" spans="1:6">
      <c r="A201" s="9">
        <v>42831.604166666664</v>
      </c>
      <c r="B201">
        <v>262.10000000000002</v>
      </c>
      <c r="C201">
        <v>271.39999999999998</v>
      </c>
      <c r="D201">
        <v>259.3</v>
      </c>
      <c r="E201">
        <v>269.60000000000002</v>
      </c>
      <c r="F201">
        <v>228024</v>
      </c>
    </row>
    <row r="202" spans="1:6">
      <c r="A202" s="9">
        <v>42830.604166666664</v>
      </c>
      <c r="B202">
        <v>263</v>
      </c>
      <c r="C202">
        <v>264.8</v>
      </c>
      <c r="D202">
        <v>256.8</v>
      </c>
      <c r="E202">
        <v>261.8</v>
      </c>
      <c r="F202">
        <v>240886</v>
      </c>
    </row>
    <row r="203" spans="1:6">
      <c r="A203" s="9">
        <v>42829.604166666664</v>
      </c>
      <c r="B203">
        <v>262</v>
      </c>
      <c r="C203">
        <v>269.3</v>
      </c>
      <c r="D203">
        <v>258.5</v>
      </c>
      <c r="E203">
        <v>262</v>
      </c>
      <c r="F203">
        <v>233470</v>
      </c>
    </row>
    <row r="204" spans="1:6">
      <c r="A204" s="9">
        <v>42828.604166666664</v>
      </c>
      <c r="B204">
        <v>265.7</v>
      </c>
      <c r="C204">
        <v>266.2</v>
      </c>
      <c r="D204">
        <v>260.10000000000002</v>
      </c>
      <c r="E204">
        <v>262.2</v>
      </c>
      <c r="F204">
        <v>293959</v>
      </c>
    </row>
    <row r="205" spans="1:6">
      <c r="A205" s="9">
        <v>42825.604166666664</v>
      </c>
      <c r="B205">
        <v>275</v>
      </c>
      <c r="C205">
        <v>276</v>
      </c>
      <c r="D205">
        <v>262.2</v>
      </c>
      <c r="E205">
        <v>265.60000000000002</v>
      </c>
      <c r="F205">
        <v>741661</v>
      </c>
    </row>
    <row r="206" spans="1:6">
      <c r="A206" s="9">
        <v>42824.604166666664</v>
      </c>
      <c r="B206">
        <v>276.2</v>
      </c>
      <c r="C206">
        <v>278.8</v>
      </c>
      <c r="D206">
        <v>275.8</v>
      </c>
      <c r="E206">
        <v>277.3</v>
      </c>
      <c r="F206">
        <v>221644</v>
      </c>
    </row>
    <row r="207" spans="1:6">
      <c r="A207" s="9">
        <v>42823.604166666664</v>
      </c>
      <c r="B207">
        <v>283.5</v>
      </c>
      <c r="C207">
        <v>284.2</v>
      </c>
      <c r="D207">
        <v>275.5</v>
      </c>
      <c r="E207">
        <v>278.8</v>
      </c>
      <c r="F207">
        <v>159616</v>
      </c>
    </row>
    <row r="208" spans="1:6">
      <c r="A208" s="9">
        <v>42822.604166666664</v>
      </c>
      <c r="B208">
        <v>285.2</v>
      </c>
      <c r="C208">
        <v>285.89999999999998</v>
      </c>
      <c r="D208">
        <v>280.10000000000002</v>
      </c>
      <c r="E208">
        <v>283</v>
      </c>
      <c r="F208">
        <v>166653</v>
      </c>
    </row>
    <row r="209" spans="1:6">
      <c r="A209" s="9">
        <v>42821.604166666664</v>
      </c>
      <c r="B209">
        <v>285.7</v>
      </c>
      <c r="C209">
        <v>290</v>
      </c>
      <c r="D209">
        <v>280</v>
      </c>
      <c r="E209">
        <v>284.7</v>
      </c>
      <c r="F209">
        <v>181514</v>
      </c>
    </row>
    <row r="210" spans="1:6">
      <c r="A210" s="9">
        <v>42818.645833333336</v>
      </c>
      <c r="B210">
        <v>292.3</v>
      </c>
      <c r="C210">
        <v>293.60000000000002</v>
      </c>
      <c r="D210">
        <v>286.8</v>
      </c>
      <c r="E210">
        <v>286.8</v>
      </c>
      <c r="F210">
        <v>227789</v>
      </c>
    </row>
    <row r="211" spans="1:6">
      <c r="A211" s="9">
        <v>42817.645833333336</v>
      </c>
      <c r="B211">
        <v>296.89999999999998</v>
      </c>
      <c r="C211">
        <v>297.89999999999998</v>
      </c>
      <c r="D211">
        <v>292.60000000000002</v>
      </c>
      <c r="E211">
        <v>294.60000000000002</v>
      </c>
      <c r="F211">
        <v>172512</v>
      </c>
    </row>
    <row r="212" spans="1:6">
      <c r="A212" s="9">
        <v>42816.645833333336</v>
      </c>
      <c r="B212">
        <v>299.2</v>
      </c>
      <c r="C212">
        <v>299.89999999999998</v>
      </c>
      <c r="D212">
        <v>294.7</v>
      </c>
      <c r="E212">
        <v>298</v>
      </c>
      <c r="F212">
        <v>139968</v>
      </c>
    </row>
    <row r="213" spans="1:6">
      <c r="A213" s="9">
        <v>42815.645833333336</v>
      </c>
      <c r="B213">
        <v>302.5</v>
      </c>
      <c r="C213">
        <v>303.2</v>
      </c>
      <c r="D213">
        <v>299.5</v>
      </c>
      <c r="E213">
        <v>300.60000000000002</v>
      </c>
      <c r="F213">
        <v>87323</v>
      </c>
    </row>
    <row r="214" spans="1:6">
      <c r="A214" s="9">
        <v>42814.645833333336</v>
      </c>
      <c r="B214">
        <v>302</v>
      </c>
      <c r="C214">
        <v>304.3</v>
      </c>
      <c r="D214">
        <v>301.5</v>
      </c>
      <c r="E214">
        <v>303</v>
      </c>
      <c r="F214">
        <v>137527</v>
      </c>
    </row>
    <row r="215" spans="1:6">
      <c r="A215" s="9">
        <v>42811.645833333336</v>
      </c>
      <c r="B215">
        <v>307</v>
      </c>
      <c r="C215">
        <v>309.60000000000002</v>
      </c>
      <c r="D215">
        <v>300.60000000000002</v>
      </c>
      <c r="E215">
        <v>303.3</v>
      </c>
      <c r="F215">
        <v>232855</v>
      </c>
    </row>
    <row r="216" spans="1:6">
      <c r="A216" s="9">
        <v>42810.645833333336</v>
      </c>
      <c r="B216">
        <v>310</v>
      </c>
      <c r="C216">
        <v>311</v>
      </c>
      <c r="D216">
        <v>307.7</v>
      </c>
      <c r="E216">
        <v>310.8</v>
      </c>
      <c r="F216">
        <v>134904</v>
      </c>
    </row>
    <row r="217" spans="1:6">
      <c r="A217" s="9">
        <v>42809.645833333336</v>
      </c>
      <c r="B217">
        <v>306</v>
      </c>
      <c r="C217">
        <v>310.39999999999998</v>
      </c>
      <c r="D217">
        <v>304.60000000000002</v>
      </c>
      <c r="E217">
        <v>310.10000000000002</v>
      </c>
      <c r="F217">
        <v>170453</v>
      </c>
    </row>
    <row r="218" spans="1:6">
      <c r="A218" s="9">
        <v>42808.645833333336</v>
      </c>
      <c r="B218">
        <v>305.3</v>
      </c>
      <c r="C218">
        <v>306.39999999999998</v>
      </c>
      <c r="D218">
        <v>303.10000000000002</v>
      </c>
      <c r="E218">
        <v>305</v>
      </c>
      <c r="F218">
        <v>112529</v>
      </c>
    </row>
    <row r="219" spans="1:6">
      <c r="A219" s="9">
        <v>42807.645833333336</v>
      </c>
      <c r="B219">
        <v>305</v>
      </c>
      <c r="C219">
        <v>306.3</v>
      </c>
      <c r="D219">
        <v>302.39999999999998</v>
      </c>
      <c r="E219">
        <v>305.39999999999998</v>
      </c>
      <c r="F219">
        <v>111608</v>
      </c>
    </row>
    <row r="220" spans="1:6">
      <c r="A220" s="9">
        <v>42804.645833333336</v>
      </c>
      <c r="B220">
        <v>305</v>
      </c>
      <c r="C220">
        <v>306.3</v>
      </c>
      <c r="D220">
        <v>299.3</v>
      </c>
      <c r="E220">
        <v>302.60000000000002</v>
      </c>
      <c r="F220">
        <v>146236</v>
      </c>
    </row>
    <row r="221" spans="1:6">
      <c r="A221" s="9">
        <v>42803.645833333336</v>
      </c>
      <c r="B221">
        <v>302</v>
      </c>
      <c r="C221">
        <v>307.10000000000002</v>
      </c>
      <c r="D221">
        <v>299.7</v>
      </c>
      <c r="E221">
        <v>303.7</v>
      </c>
      <c r="F221">
        <v>129037</v>
      </c>
    </row>
    <row r="222" spans="1:6">
      <c r="A222" s="9">
        <v>42802.645833333336</v>
      </c>
      <c r="B222">
        <v>303.8</v>
      </c>
      <c r="C222">
        <v>303.8</v>
      </c>
      <c r="D222">
        <v>299</v>
      </c>
      <c r="E222">
        <v>301.5</v>
      </c>
      <c r="F222">
        <v>120485</v>
      </c>
    </row>
    <row r="223" spans="1:6">
      <c r="A223" s="9">
        <v>42801.645833333336</v>
      </c>
      <c r="B223">
        <v>299.60000000000002</v>
      </c>
      <c r="C223">
        <v>304.3</v>
      </c>
      <c r="D223">
        <v>297.8</v>
      </c>
      <c r="E223">
        <v>303</v>
      </c>
      <c r="F223">
        <v>182418</v>
      </c>
    </row>
    <row r="224" spans="1:6">
      <c r="A224" s="9">
        <v>42800.645833333336</v>
      </c>
      <c r="B224">
        <v>299.10000000000002</v>
      </c>
      <c r="C224">
        <v>304.10000000000002</v>
      </c>
      <c r="D224">
        <v>298.2</v>
      </c>
      <c r="E224">
        <v>299.39999999999998</v>
      </c>
      <c r="F224">
        <v>172991</v>
      </c>
    </row>
    <row r="225" spans="1:6">
      <c r="A225" s="9">
        <v>42797.645833333336</v>
      </c>
      <c r="B225">
        <v>310</v>
      </c>
      <c r="C225">
        <v>311.10000000000002</v>
      </c>
      <c r="D225">
        <v>298.2</v>
      </c>
      <c r="E225">
        <v>299.3</v>
      </c>
      <c r="F225">
        <v>277660</v>
      </c>
    </row>
    <row r="226" spans="1:6">
      <c r="A226" s="9">
        <v>42796.645833333336</v>
      </c>
      <c r="B226">
        <v>312</v>
      </c>
      <c r="C226">
        <v>313.89999999999998</v>
      </c>
      <c r="D226">
        <v>309</v>
      </c>
      <c r="E226">
        <v>312.10000000000002</v>
      </c>
      <c r="F226">
        <v>134255</v>
      </c>
    </row>
    <row r="227" spans="1:6">
      <c r="A227" s="9">
        <v>42795.645833333336</v>
      </c>
      <c r="B227">
        <v>312.7</v>
      </c>
      <c r="C227">
        <v>315</v>
      </c>
      <c r="D227">
        <v>310.2</v>
      </c>
      <c r="E227">
        <v>312.2</v>
      </c>
      <c r="F227">
        <v>130368</v>
      </c>
    </row>
    <row r="228" spans="1:6">
      <c r="A228" s="9">
        <v>42794.645833333336</v>
      </c>
      <c r="B228">
        <v>318</v>
      </c>
      <c r="C228">
        <v>319.2</v>
      </c>
      <c r="D228">
        <v>307.7</v>
      </c>
      <c r="E228">
        <v>312.2</v>
      </c>
      <c r="F228">
        <v>200210</v>
      </c>
    </row>
    <row r="229" spans="1:6">
      <c r="A229" s="9">
        <v>42793.645833333336</v>
      </c>
      <c r="B229">
        <v>315.89999999999998</v>
      </c>
      <c r="C229">
        <v>316</v>
      </c>
      <c r="D229">
        <v>303.5</v>
      </c>
      <c r="E229">
        <v>312.2</v>
      </c>
      <c r="F229">
        <v>258720</v>
      </c>
    </row>
    <row r="230" spans="1:6">
      <c r="A230" s="9">
        <v>42790.645833333336</v>
      </c>
      <c r="B230">
        <v>315.8</v>
      </c>
      <c r="C230">
        <v>319.2</v>
      </c>
      <c r="D230">
        <v>315.8</v>
      </c>
      <c r="E230">
        <v>317.89999999999998</v>
      </c>
      <c r="F230">
        <v>83387</v>
      </c>
    </row>
    <row r="231" spans="1:6">
      <c r="A231" s="9">
        <v>42789.645833333336</v>
      </c>
      <c r="B231">
        <v>321</v>
      </c>
      <c r="C231">
        <v>322</v>
      </c>
      <c r="D231">
        <v>316.5</v>
      </c>
      <c r="E231">
        <v>317.89999999999998</v>
      </c>
      <c r="F231">
        <v>139436</v>
      </c>
    </row>
    <row r="232" spans="1:6">
      <c r="A232" s="9">
        <v>42788.645833333336</v>
      </c>
      <c r="B232">
        <v>321.5</v>
      </c>
      <c r="C232">
        <v>323.2</v>
      </c>
      <c r="D232">
        <v>319.8</v>
      </c>
      <c r="E232">
        <v>322.10000000000002</v>
      </c>
      <c r="F232">
        <v>87145</v>
      </c>
    </row>
    <row r="233" spans="1:6">
      <c r="A233" s="9">
        <v>42787.645833333336</v>
      </c>
      <c r="B233">
        <v>317.5</v>
      </c>
      <c r="C233">
        <v>320.7</v>
      </c>
      <c r="D233">
        <v>315.2</v>
      </c>
      <c r="E233">
        <v>320.5</v>
      </c>
      <c r="F233">
        <v>125062</v>
      </c>
    </row>
    <row r="234" spans="1:6">
      <c r="A234" s="9">
        <v>42786.645833333336</v>
      </c>
      <c r="B234">
        <v>319.3</v>
      </c>
      <c r="C234">
        <v>321</v>
      </c>
      <c r="D234">
        <v>316.10000000000002</v>
      </c>
      <c r="E234">
        <v>318.89999999999998</v>
      </c>
      <c r="F234">
        <v>80833</v>
      </c>
    </row>
    <row r="235" spans="1:6">
      <c r="A235" s="9">
        <v>42783.645833333336</v>
      </c>
      <c r="B235">
        <v>316.8</v>
      </c>
      <c r="C235">
        <v>320</v>
      </c>
      <c r="D235">
        <v>314.2</v>
      </c>
      <c r="E235">
        <v>319.3</v>
      </c>
      <c r="F235">
        <v>94536</v>
      </c>
    </row>
    <row r="236" spans="1:6">
      <c r="A236" s="9">
        <v>42782.645833333336</v>
      </c>
      <c r="B236">
        <v>313</v>
      </c>
      <c r="C236">
        <v>317</v>
      </c>
      <c r="D236">
        <v>312.2</v>
      </c>
      <c r="E236">
        <v>316.8</v>
      </c>
      <c r="F236">
        <v>126073</v>
      </c>
    </row>
    <row r="237" spans="1:6">
      <c r="A237" s="9">
        <v>42781.645833333336</v>
      </c>
      <c r="B237">
        <v>320.5</v>
      </c>
      <c r="C237">
        <v>321.89999999999998</v>
      </c>
      <c r="D237">
        <v>312.8</v>
      </c>
      <c r="E237">
        <v>313</v>
      </c>
      <c r="F237">
        <v>210759</v>
      </c>
    </row>
    <row r="238" spans="1:6">
      <c r="A238" s="9">
        <v>42780.645833333336</v>
      </c>
      <c r="B238">
        <v>323</v>
      </c>
      <c r="C238">
        <v>323</v>
      </c>
      <c r="D238">
        <v>318.2</v>
      </c>
      <c r="E238">
        <v>320</v>
      </c>
      <c r="F238">
        <v>87730</v>
      </c>
    </row>
    <row r="239" spans="1:6">
      <c r="A239" s="9">
        <v>42779.645833333336</v>
      </c>
      <c r="B239">
        <v>327.60000000000002</v>
      </c>
      <c r="C239">
        <v>327.60000000000002</v>
      </c>
      <c r="D239">
        <v>323.2</v>
      </c>
      <c r="E239">
        <v>324.5</v>
      </c>
      <c r="F239">
        <v>87772</v>
      </c>
    </row>
    <row r="240" spans="1:6">
      <c r="A240" s="9">
        <v>42776.645833333336</v>
      </c>
      <c r="B240">
        <v>330.7</v>
      </c>
      <c r="C240">
        <v>332.3</v>
      </c>
      <c r="D240">
        <v>325.8</v>
      </c>
      <c r="E240">
        <v>327.60000000000002</v>
      </c>
      <c r="F240">
        <v>77822</v>
      </c>
    </row>
    <row r="241" spans="1:6">
      <c r="A241" s="9">
        <v>42775.645833333336</v>
      </c>
      <c r="B241">
        <v>337.9</v>
      </c>
      <c r="C241">
        <v>337.9</v>
      </c>
      <c r="D241">
        <v>326.8</v>
      </c>
      <c r="E241">
        <v>331.8</v>
      </c>
      <c r="F241">
        <v>142612</v>
      </c>
    </row>
    <row r="242" spans="1:6">
      <c r="A242" s="9">
        <v>42774.645833333336</v>
      </c>
      <c r="B242">
        <v>320.5</v>
      </c>
      <c r="C242">
        <v>335</v>
      </c>
      <c r="D242">
        <v>320</v>
      </c>
      <c r="E242">
        <v>334.5</v>
      </c>
      <c r="F242">
        <v>216414</v>
      </c>
    </row>
    <row r="243" spans="1:6">
      <c r="A243" s="9">
        <v>42773.645833333336</v>
      </c>
      <c r="B243">
        <v>316</v>
      </c>
      <c r="C243">
        <v>323.3</v>
      </c>
      <c r="D243">
        <v>315</v>
      </c>
      <c r="E243">
        <v>322.10000000000002</v>
      </c>
      <c r="F243">
        <v>96819</v>
      </c>
    </row>
    <row r="244" spans="1:6">
      <c r="A244" s="9">
        <v>42772.645833333336</v>
      </c>
      <c r="B244">
        <v>320.5</v>
      </c>
      <c r="C244">
        <v>321</v>
      </c>
      <c r="D244">
        <v>314.39999999999998</v>
      </c>
      <c r="E244">
        <v>316.8</v>
      </c>
      <c r="F244">
        <v>68605</v>
      </c>
    </row>
    <row r="245" spans="1:6">
      <c r="A245" s="9">
        <v>42769.645833333336</v>
      </c>
      <c r="B245">
        <v>317.3</v>
      </c>
      <c r="C245">
        <v>323.60000000000002</v>
      </c>
      <c r="D245">
        <v>317.3</v>
      </c>
      <c r="E245">
        <v>320.3</v>
      </c>
      <c r="F245">
        <v>76173</v>
      </c>
    </row>
    <row r="246" spans="1:6">
      <c r="A246" s="9">
        <v>42768.645833333336</v>
      </c>
      <c r="B246">
        <v>322</v>
      </c>
      <c r="C246">
        <v>322</v>
      </c>
      <c r="D246">
        <v>315.10000000000002</v>
      </c>
      <c r="E246">
        <v>316.2</v>
      </c>
      <c r="F246">
        <v>116724</v>
      </c>
    </row>
    <row r="247" spans="1:6">
      <c r="A247" s="9">
        <v>42767.645833333336</v>
      </c>
      <c r="B247">
        <v>317</v>
      </c>
      <c r="C247">
        <v>325.3</v>
      </c>
      <c r="D247">
        <v>317</v>
      </c>
      <c r="E247">
        <v>322</v>
      </c>
      <c r="F247">
        <v>108208</v>
      </c>
    </row>
    <row r="248" spans="1:6">
      <c r="A248" s="9">
        <v>42766.645833333336</v>
      </c>
      <c r="B248">
        <v>314.10000000000002</v>
      </c>
      <c r="C248">
        <v>321.10000000000002</v>
      </c>
      <c r="D248">
        <v>313</v>
      </c>
      <c r="E248">
        <v>316.8</v>
      </c>
      <c r="F248">
        <v>137511</v>
      </c>
    </row>
    <row r="249" spans="1:6">
      <c r="A249" s="9">
        <v>42765.645833333336</v>
      </c>
      <c r="B249">
        <v>319.10000000000002</v>
      </c>
      <c r="C249">
        <v>319.2</v>
      </c>
      <c r="D249">
        <v>314.10000000000002</v>
      </c>
      <c r="E249">
        <v>315.39999999999998</v>
      </c>
      <c r="F249">
        <v>112491</v>
      </c>
    </row>
    <row r="250" spans="1:6">
      <c r="A250" s="9">
        <v>42762.645833333336</v>
      </c>
      <c r="B250">
        <v>322</v>
      </c>
      <c r="C250">
        <v>322.39999999999998</v>
      </c>
      <c r="D250">
        <v>316.2</v>
      </c>
      <c r="E250">
        <v>319.10000000000002</v>
      </c>
      <c r="F250">
        <v>102738</v>
      </c>
    </row>
    <row r="251" spans="1:6">
      <c r="A251" s="9">
        <v>42761.645833333336</v>
      </c>
      <c r="B251">
        <v>322</v>
      </c>
      <c r="C251">
        <v>322</v>
      </c>
      <c r="D251">
        <v>316</v>
      </c>
      <c r="E251">
        <v>320</v>
      </c>
      <c r="F251">
        <v>148814</v>
      </c>
    </row>
    <row r="252" spans="1:6">
      <c r="A252" s="9">
        <v>42760.645833333336</v>
      </c>
      <c r="B252">
        <v>326.2</v>
      </c>
      <c r="C252">
        <v>327.5</v>
      </c>
      <c r="D252">
        <v>318.7</v>
      </c>
      <c r="E252">
        <v>322.10000000000002</v>
      </c>
      <c r="F252">
        <v>198581</v>
      </c>
    </row>
    <row r="253" spans="1:6">
      <c r="A253" s="9">
        <v>42759.645833333336</v>
      </c>
      <c r="B253">
        <v>330</v>
      </c>
      <c r="C253">
        <v>330</v>
      </c>
      <c r="D253">
        <v>324.10000000000002</v>
      </c>
      <c r="E253">
        <v>326.5</v>
      </c>
      <c r="F253">
        <v>168216</v>
      </c>
    </row>
    <row r="254" spans="1:6">
      <c r="A254" s="9">
        <v>42758.645833333336</v>
      </c>
      <c r="B254">
        <v>330.4</v>
      </c>
      <c r="C254">
        <v>333.9</v>
      </c>
      <c r="D254">
        <v>325.39999999999998</v>
      </c>
      <c r="E254">
        <v>330.7</v>
      </c>
      <c r="F254">
        <v>272205</v>
      </c>
    </row>
    <row r="255" spans="1:6">
      <c r="A255" s="9">
        <v>42755.645833333336</v>
      </c>
      <c r="B255">
        <v>348.7</v>
      </c>
      <c r="C255">
        <v>348.7</v>
      </c>
      <c r="D255">
        <v>343.3</v>
      </c>
      <c r="E255">
        <v>344.2</v>
      </c>
      <c r="F255">
        <v>106607</v>
      </c>
    </row>
    <row r="256" spans="1:6">
      <c r="A256" s="9">
        <v>42754.645833333336</v>
      </c>
      <c r="B256">
        <v>344.8</v>
      </c>
      <c r="C256">
        <v>347.5</v>
      </c>
      <c r="D256">
        <v>341.7</v>
      </c>
      <c r="E256">
        <v>347</v>
      </c>
      <c r="F256">
        <v>158294</v>
      </c>
    </row>
    <row r="257" spans="1:6">
      <c r="A257" s="9">
        <v>42753.645833333336</v>
      </c>
      <c r="B257">
        <v>327</v>
      </c>
      <c r="C257">
        <v>345.3</v>
      </c>
      <c r="D257">
        <v>326.2</v>
      </c>
      <c r="E257">
        <v>344.8</v>
      </c>
      <c r="F257">
        <v>251002</v>
      </c>
    </row>
    <row r="258" spans="1:6">
      <c r="A258" s="9">
        <v>42752.645833333336</v>
      </c>
      <c r="B258">
        <v>328.5</v>
      </c>
      <c r="C258">
        <v>329.5</v>
      </c>
      <c r="D258">
        <v>324.2</v>
      </c>
      <c r="E258">
        <v>326.10000000000002</v>
      </c>
      <c r="F258">
        <v>103421</v>
      </c>
    </row>
    <row r="259" spans="1:6">
      <c r="A259" s="9">
        <v>42751.645833333336</v>
      </c>
      <c r="B259">
        <v>331.8</v>
      </c>
      <c r="C259">
        <v>333.1</v>
      </c>
      <c r="D259">
        <v>327.7</v>
      </c>
      <c r="E259">
        <v>329.4</v>
      </c>
      <c r="F259">
        <v>96596</v>
      </c>
    </row>
    <row r="260" spans="1:6">
      <c r="A260" s="9">
        <v>42748.645833333336</v>
      </c>
      <c r="B260">
        <v>333.9</v>
      </c>
      <c r="C260">
        <v>334.8</v>
      </c>
      <c r="D260">
        <v>330.1</v>
      </c>
      <c r="E260">
        <v>331.5</v>
      </c>
      <c r="F260">
        <v>94129</v>
      </c>
    </row>
    <row r="261" spans="1:6">
      <c r="A261" s="9">
        <v>42747.645833333336</v>
      </c>
      <c r="B261">
        <v>335.9</v>
      </c>
      <c r="C261">
        <v>336.2</v>
      </c>
      <c r="D261">
        <v>327.9</v>
      </c>
      <c r="E261">
        <v>332.5</v>
      </c>
      <c r="F261">
        <v>513181</v>
      </c>
    </row>
    <row r="262" spans="1:6">
      <c r="A262" s="9">
        <v>42746.645833333336</v>
      </c>
      <c r="B262">
        <v>320.39999999999998</v>
      </c>
      <c r="C262">
        <v>336.4</v>
      </c>
      <c r="D262">
        <v>319.3</v>
      </c>
      <c r="E262">
        <v>336.3</v>
      </c>
      <c r="F262">
        <v>192091</v>
      </c>
    </row>
    <row r="263" spans="1:6">
      <c r="A263" s="9">
        <v>42745.645833333336</v>
      </c>
      <c r="B263">
        <v>325.3</v>
      </c>
      <c r="C263">
        <v>325.8</v>
      </c>
      <c r="D263">
        <v>315.5</v>
      </c>
      <c r="E263">
        <v>319.2</v>
      </c>
      <c r="F263">
        <v>288349</v>
      </c>
    </row>
    <row r="264" spans="1:6">
      <c r="A264" s="9">
        <v>42744.645833333336</v>
      </c>
      <c r="B264">
        <v>325</v>
      </c>
      <c r="C264">
        <v>329</v>
      </c>
      <c r="D264">
        <v>318.8</v>
      </c>
      <c r="E264">
        <v>325.2</v>
      </c>
      <c r="F264">
        <v>216935</v>
      </c>
    </row>
    <row r="265" spans="1:6">
      <c r="A265" s="9">
        <v>42741.645833333336</v>
      </c>
      <c r="B265">
        <v>326</v>
      </c>
      <c r="C265">
        <v>328.9</v>
      </c>
      <c r="D265">
        <v>322</v>
      </c>
      <c r="E265">
        <v>324.5</v>
      </c>
      <c r="F265">
        <v>159963</v>
      </c>
    </row>
    <row r="266" spans="1:6">
      <c r="A266" s="9">
        <v>42740.645833333336</v>
      </c>
      <c r="B266">
        <v>341.6</v>
      </c>
      <c r="C266">
        <v>341.7</v>
      </c>
      <c r="D266">
        <v>326</v>
      </c>
      <c r="E266">
        <v>327.10000000000002</v>
      </c>
      <c r="F266">
        <v>172086</v>
      </c>
    </row>
    <row r="267" spans="1:6">
      <c r="A267" s="9">
        <v>42739.645833333336</v>
      </c>
      <c r="B267">
        <v>338.8</v>
      </c>
      <c r="C267">
        <v>341.8</v>
      </c>
      <c r="D267">
        <v>335.1</v>
      </c>
      <c r="E267">
        <v>341.6</v>
      </c>
      <c r="F267">
        <v>93667</v>
      </c>
    </row>
    <row r="268" spans="1:6">
      <c r="A268" s="9">
        <v>42738.645833333336</v>
      </c>
      <c r="B268">
        <v>343.9</v>
      </c>
      <c r="C268">
        <v>343.9</v>
      </c>
      <c r="D268">
        <v>323.2</v>
      </c>
      <c r="E268">
        <v>338.8</v>
      </c>
      <c r="F268">
        <v>257560</v>
      </c>
    </row>
    <row r="269" spans="1:6">
      <c r="A269" s="9">
        <v>42737.645833333336</v>
      </c>
      <c r="B269">
        <v>342.9</v>
      </c>
      <c r="C269">
        <v>343.4</v>
      </c>
      <c r="D269">
        <v>339.4</v>
      </c>
      <c r="E269">
        <v>342.4</v>
      </c>
      <c r="F269">
        <v>63706</v>
      </c>
    </row>
    <row r="270" spans="1:6">
      <c r="A270" s="9">
        <v>42734.645833333336</v>
      </c>
      <c r="B270">
        <v>342.8</v>
      </c>
      <c r="C270">
        <v>346</v>
      </c>
      <c r="D270">
        <v>342.3</v>
      </c>
      <c r="E270">
        <v>342.8</v>
      </c>
      <c r="F270">
        <v>53722</v>
      </c>
    </row>
    <row r="271" spans="1:6">
      <c r="A271" s="9">
        <v>42733.645833333336</v>
      </c>
      <c r="B271">
        <v>342.8</v>
      </c>
      <c r="C271">
        <v>345.4</v>
      </c>
      <c r="D271">
        <v>341.3</v>
      </c>
      <c r="E271">
        <v>345.4</v>
      </c>
      <c r="F271">
        <v>41571</v>
      </c>
    </row>
    <row r="272" spans="1:6">
      <c r="A272" s="9">
        <v>42732.645833333336</v>
      </c>
      <c r="B272">
        <v>345.5</v>
      </c>
      <c r="C272">
        <v>346.3</v>
      </c>
      <c r="D272">
        <v>343.8</v>
      </c>
      <c r="E272">
        <v>345.5</v>
      </c>
      <c r="F272">
        <v>57485</v>
      </c>
    </row>
    <row r="273" spans="1:6">
      <c r="A273" s="9">
        <v>42731.645833333336</v>
      </c>
      <c r="B273">
        <v>342.6</v>
      </c>
      <c r="C273">
        <v>347.7</v>
      </c>
      <c r="D273">
        <v>341.6</v>
      </c>
      <c r="E273">
        <v>346.4</v>
      </c>
      <c r="F273">
        <v>49616</v>
      </c>
    </row>
    <row r="274" spans="1:6">
      <c r="A274" s="9">
        <v>42727.645833333336</v>
      </c>
      <c r="B274">
        <v>342.5</v>
      </c>
      <c r="C274">
        <v>343.9</v>
      </c>
      <c r="D274">
        <v>335.9</v>
      </c>
      <c r="E274">
        <v>342.6</v>
      </c>
      <c r="F274">
        <v>87621</v>
      </c>
    </row>
    <row r="275" spans="1:6">
      <c r="A275" s="9">
        <v>42726.645833333336</v>
      </c>
      <c r="B275">
        <v>344.5</v>
      </c>
      <c r="C275">
        <v>345.6</v>
      </c>
      <c r="D275">
        <v>340.6</v>
      </c>
      <c r="E275">
        <v>342.1</v>
      </c>
      <c r="F275">
        <v>123291</v>
      </c>
    </row>
    <row r="276" spans="1:6">
      <c r="A276" s="9">
        <v>42725.645833333336</v>
      </c>
      <c r="B276">
        <v>350.8</v>
      </c>
      <c r="C276">
        <v>350.8</v>
      </c>
      <c r="D276">
        <v>343.5</v>
      </c>
      <c r="E276">
        <v>344.5</v>
      </c>
      <c r="F276">
        <v>145962</v>
      </c>
    </row>
    <row r="277" spans="1:6">
      <c r="A277" s="9">
        <v>42724.645833333336</v>
      </c>
      <c r="B277">
        <v>347.5</v>
      </c>
      <c r="C277">
        <v>350.2</v>
      </c>
      <c r="D277">
        <v>343.9</v>
      </c>
      <c r="E277">
        <v>350.2</v>
      </c>
      <c r="F277">
        <v>126843</v>
      </c>
    </row>
    <row r="278" spans="1:6">
      <c r="A278" s="9">
        <v>42723.645833333336</v>
      </c>
      <c r="B278">
        <v>345.9</v>
      </c>
      <c r="C278">
        <v>349.6</v>
      </c>
      <c r="D278">
        <v>344.1</v>
      </c>
      <c r="E278">
        <v>347.5</v>
      </c>
      <c r="F278">
        <v>144927</v>
      </c>
    </row>
    <row r="279" spans="1:6">
      <c r="A279" s="9">
        <v>42720.645833333336</v>
      </c>
      <c r="B279">
        <v>347.7</v>
      </c>
      <c r="C279">
        <v>349.8</v>
      </c>
      <c r="D279">
        <v>345</v>
      </c>
      <c r="E279">
        <v>348.3</v>
      </c>
      <c r="F279">
        <v>142360</v>
      </c>
    </row>
    <row r="280" spans="1:6">
      <c r="A280" s="9">
        <v>42719.645833333336</v>
      </c>
      <c r="B280">
        <v>345</v>
      </c>
      <c r="C280">
        <v>348.9</v>
      </c>
      <c r="D280">
        <v>342.1</v>
      </c>
      <c r="E280">
        <v>348.6</v>
      </c>
      <c r="F280">
        <v>95297</v>
      </c>
    </row>
    <row r="281" spans="1:6">
      <c r="A281" s="9">
        <v>42718.645833333336</v>
      </c>
      <c r="B281">
        <v>349.9</v>
      </c>
      <c r="C281">
        <v>350.7</v>
      </c>
      <c r="D281">
        <v>343.2</v>
      </c>
      <c r="E281">
        <v>345</v>
      </c>
      <c r="F281">
        <v>108165</v>
      </c>
    </row>
    <row r="282" spans="1:6">
      <c r="A282" s="9">
        <v>42717.645833333336</v>
      </c>
      <c r="B282">
        <v>347.7</v>
      </c>
      <c r="C282">
        <v>350.1</v>
      </c>
      <c r="D282">
        <v>346.2</v>
      </c>
      <c r="E282">
        <v>350.1</v>
      </c>
      <c r="F282">
        <v>198030</v>
      </c>
    </row>
    <row r="283" spans="1:6">
      <c r="A283" s="9">
        <v>42716.645833333336</v>
      </c>
      <c r="B283">
        <v>350.9</v>
      </c>
      <c r="C283">
        <v>352</v>
      </c>
      <c r="D283">
        <v>346.7</v>
      </c>
      <c r="E283">
        <v>349.8</v>
      </c>
      <c r="F283">
        <v>160386</v>
      </c>
    </row>
    <row r="284" spans="1:6">
      <c r="A284" s="9">
        <v>42713.645833333336</v>
      </c>
      <c r="B284">
        <v>345</v>
      </c>
      <c r="C284">
        <v>352</v>
      </c>
      <c r="D284">
        <v>342.3</v>
      </c>
      <c r="E284">
        <v>352</v>
      </c>
      <c r="F284">
        <v>175063</v>
      </c>
    </row>
    <row r="285" spans="1:6">
      <c r="A285" s="9">
        <v>42712.645833333336</v>
      </c>
      <c r="B285">
        <v>345.7</v>
      </c>
      <c r="C285">
        <v>349</v>
      </c>
      <c r="D285">
        <v>345.4</v>
      </c>
      <c r="E285">
        <v>347</v>
      </c>
      <c r="F285">
        <v>99580</v>
      </c>
    </row>
    <row r="286" spans="1:6">
      <c r="A286" s="9">
        <v>42711.645833333336</v>
      </c>
      <c r="B286">
        <v>347.8</v>
      </c>
      <c r="C286">
        <v>348.6</v>
      </c>
      <c r="D286">
        <v>342.7</v>
      </c>
      <c r="E286">
        <v>346.6</v>
      </c>
      <c r="F286">
        <v>153287</v>
      </c>
    </row>
    <row r="287" spans="1:6">
      <c r="A287" s="9">
        <v>42710.645833333336</v>
      </c>
      <c r="B287">
        <v>346</v>
      </c>
      <c r="C287">
        <v>351</v>
      </c>
      <c r="D287">
        <v>345.5</v>
      </c>
      <c r="E287">
        <v>348.8</v>
      </c>
      <c r="F287">
        <v>96419</v>
      </c>
    </row>
    <row r="288" spans="1:6">
      <c r="A288" s="9">
        <v>42709.645833333336</v>
      </c>
      <c r="B288">
        <v>349.7</v>
      </c>
      <c r="C288">
        <v>349.8</v>
      </c>
      <c r="D288">
        <v>345.2</v>
      </c>
      <c r="E288">
        <v>346</v>
      </c>
      <c r="F288">
        <v>94477</v>
      </c>
    </row>
    <row r="289" spans="1:6">
      <c r="A289" s="9">
        <v>42706.645833333336</v>
      </c>
      <c r="B289">
        <v>347.7</v>
      </c>
      <c r="C289">
        <v>348.1</v>
      </c>
      <c r="D289">
        <v>341</v>
      </c>
      <c r="E289">
        <v>344.8</v>
      </c>
      <c r="F289">
        <v>135730</v>
      </c>
    </row>
    <row r="290" spans="1:6">
      <c r="A290" s="9">
        <v>42705.645833333336</v>
      </c>
      <c r="B290">
        <v>359.4</v>
      </c>
      <c r="C290">
        <v>359.4</v>
      </c>
      <c r="D290">
        <v>346.3</v>
      </c>
      <c r="E290">
        <v>347.7</v>
      </c>
      <c r="F290">
        <v>111877</v>
      </c>
    </row>
    <row r="291" spans="1:6">
      <c r="A291" s="9">
        <v>42704.645833333336</v>
      </c>
      <c r="B291">
        <v>351.3</v>
      </c>
      <c r="C291">
        <v>361.6</v>
      </c>
      <c r="D291">
        <v>351.3</v>
      </c>
      <c r="E291">
        <v>359</v>
      </c>
      <c r="F291">
        <v>139312</v>
      </c>
    </row>
    <row r="292" spans="1:6">
      <c r="A292" s="9">
        <v>42703.645833333336</v>
      </c>
      <c r="B292">
        <v>352.5</v>
      </c>
      <c r="C292">
        <v>353.2</v>
      </c>
      <c r="D292">
        <v>349</v>
      </c>
      <c r="E292">
        <v>351.3</v>
      </c>
      <c r="F292">
        <v>90651</v>
      </c>
    </row>
    <row r="293" spans="1:6">
      <c r="A293" s="9">
        <v>42702.645833333336</v>
      </c>
      <c r="B293">
        <v>354.5</v>
      </c>
      <c r="C293">
        <v>356.2</v>
      </c>
      <c r="D293">
        <v>353</v>
      </c>
      <c r="E293">
        <v>354</v>
      </c>
      <c r="F293">
        <v>59840</v>
      </c>
    </row>
    <row r="294" spans="1:6">
      <c r="A294" s="9">
        <v>42699.645833333336</v>
      </c>
      <c r="B294">
        <v>351.9</v>
      </c>
      <c r="C294">
        <v>354.6</v>
      </c>
      <c r="D294">
        <v>351.9</v>
      </c>
      <c r="E294">
        <v>353.4</v>
      </c>
      <c r="F294">
        <v>80054</v>
      </c>
    </row>
    <row r="295" spans="1:6">
      <c r="A295" s="9">
        <v>42698.645833333336</v>
      </c>
      <c r="B295">
        <v>352</v>
      </c>
      <c r="C295">
        <v>353.9</v>
      </c>
      <c r="D295">
        <v>346.2</v>
      </c>
      <c r="E295">
        <v>351.9</v>
      </c>
      <c r="F295">
        <v>67459</v>
      </c>
    </row>
    <row r="296" spans="1:6">
      <c r="A296" s="9">
        <v>42697.645833333336</v>
      </c>
      <c r="B296">
        <v>354</v>
      </c>
      <c r="C296">
        <v>355</v>
      </c>
      <c r="D296">
        <v>347.9</v>
      </c>
      <c r="E296">
        <v>351</v>
      </c>
      <c r="F296">
        <v>144145</v>
      </c>
    </row>
    <row r="297" spans="1:6">
      <c r="A297" s="9">
        <v>42696.645833333336</v>
      </c>
      <c r="B297">
        <v>355.5</v>
      </c>
      <c r="C297">
        <v>357.2</v>
      </c>
      <c r="D297">
        <v>351.9</v>
      </c>
      <c r="E297">
        <v>353.8</v>
      </c>
      <c r="F297">
        <v>107588</v>
      </c>
    </row>
    <row r="298" spans="1:6">
      <c r="A298" s="9">
        <v>42695.645833333336</v>
      </c>
      <c r="B298">
        <v>353.5</v>
      </c>
      <c r="C298">
        <v>357.8</v>
      </c>
      <c r="D298">
        <v>353.5</v>
      </c>
      <c r="E298">
        <v>356.1</v>
      </c>
      <c r="F298">
        <v>128450</v>
      </c>
    </row>
    <row r="299" spans="1:6">
      <c r="A299" s="9">
        <v>42692.645833333336</v>
      </c>
      <c r="B299">
        <v>350.5</v>
      </c>
      <c r="C299">
        <v>358</v>
      </c>
      <c r="D299">
        <v>347.9</v>
      </c>
      <c r="E299">
        <v>353.5</v>
      </c>
      <c r="F299">
        <v>146492</v>
      </c>
    </row>
    <row r="300" spans="1:6">
      <c r="A300" s="9">
        <v>42691.645833333336</v>
      </c>
      <c r="B300">
        <v>344.8</v>
      </c>
      <c r="C300">
        <v>352</v>
      </c>
      <c r="D300">
        <v>344.6</v>
      </c>
      <c r="E300">
        <v>350.4</v>
      </c>
      <c r="F300">
        <v>117912</v>
      </c>
    </row>
    <row r="301" spans="1:6">
      <c r="A301" s="9">
        <v>42690.645833333336</v>
      </c>
      <c r="B301">
        <v>346.4</v>
      </c>
      <c r="C301">
        <v>348.1</v>
      </c>
      <c r="D301">
        <v>344.1</v>
      </c>
      <c r="E301">
        <v>344.6</v>
      </c>
      <c r="F301">
        <v>101893</v>
      </c>
    </row>
    <row r="302" spans="1:6">
      <c r="A302" s="9">
        <v>42689.645833333336</v>
      </c>
      <c r="B302">
        <v>345</v>
      </c>
      <c r="C302">
        <v>348.5</v>
      </c>
      <c r="D302">
        <v>342.6</v>
      </c>
      <c r="E302">
        <v>345.2</v>
      </c>
      <c r="F302">
        <v>88007</v>
      </c>
    </row>
    <row r="303" spans="1:6">
      <c r="A303" s="9">
        <v>42688.645833333336</v>
      </c>
      <c r="B303">
        <v>334.4</v>
      </c>
      <c r="C303">
        <v>345.5</v>
      </c>
      <c r="D303">
        <v>334.4</v>
      </c>
      <c r="E303">
        <v>343.3</v>
      </c>
      <c r="F303">
        <v>126142</v>
      </c>
    </row>
    <row r="304" spans="1:6">
      <c r="A304" s="9">
        <v>42685.645833333336</v>
      </c>
      <c r="B304">
        <v>335.6</v>
      </c>
      <c r="C304">
        <v>336.3</v>
      </c>
      <c r="D304">
        <v>328.9</v>
      </c>
      <c r="E304">
        <v>333.5</v>
      </c>
      <c r="F304">
        <v>182074</v>
      </c>
    </row>
    <row r="305" spans="1:6">
      <c r="A305" s="9">
        <v>42684.645833333336</v>
      </c>
      <c r="B305">
        <v>349</v>
      </c>
      <c r="C305">
        <v>350</v>
      </c>
      <c r="D305">
        <v>335.7</v>
      </c>
      <c r="E305">
        <v>336.9</v>
      </c>
      <c r="F305">
        <v>167857</v>
      </c>
    </row>
    <row r="306" spans="1:6">
      <c r="A306" s="9">
        <v>42683.645833333336</v>
      </c>
      <c r="B306">
        <v>339.8</v>
      </c>
      <c r="C306">
        <v>348.9</v>
      </c>
      <c r="D306">
        <v>338.5</v>
      </c>
      <c r="E306">
        <v>343.8</v>
      </c>
      <c r="F306">
        <v>154351</v>
      </c>
    </row>
    <row r="307" spans="1:6">
      <c r="A307" s="9">
        <v>42682.645833333336</v>
      </c>
      <c r="B307">
        <v>343.9</v>
      </c>
      <c r="C307">
        <v>349.9</v>
      </c>
      <c r="D307">
        <v>338.4</v>
      </c>
      <c r="E307">
        <v>349.3</v>
      </c>
      <c r="F307">
        <v>258714</v>
      </c>
    </row>
    <row r="308" spans="1:6">
      <c r="A308" s="9">
        <v>42681.645833333336</v>
      </c>
      <c r="B308">
        <v>343.9</v>
      </c>
      <c r="C308">
        <v>353.7</v>
      </c>
      <c r="D308">
        <v>343</v>
      </c>
      <c r="E308">
        <v>352.7</v>
      </c>
      <c r="F308">
        <v>151555</v>
      </c>
    </row>
    <row r="309" spans="1:6">
      <c r="A309" s="9">
        <v>42678.645833333336</v>
      </c>
      <c r="B309">
        <v>344.8</v>
      </c>
      <c r="C309">
        <v>344.8</v>
      </c>
      <c r="D309">
        <v>338.1</v>
      </c>
      <c r="E309">
        <v>340.4</v>
      </c>
      <c r="F309">
        <v>105718</v>
      </c>
    </row>
    <row r="310" spans="1:6">
      <c r="A310" s="9">
        <v>42677.645833333336</v>
      </c>
      <c r="B310">
        <v>343</v>
      </c>
      <c r="C310">
        <v>349.2</v>
      </c>
      <c r="D310">
        <v>343</v>
      </c>
      <c r="E310">
        <v>345.4</v>
      </c>
      <c r="F310">
        <v>118997</v>
      </c>
    </row>
    <row r="311" spans="1:6">
      <c r="A311" s="9">
        <v>42676.645833333336</v>
      </c>
      <c r="B311">
        <v>342.9</v>
      </c>
      <c r="C311">
        <v>347.5</v>
      </c>
      <c r="D311">
        <v>342.7</v>
      </c>
      <c r="E311">
        <v>343.4</v>
      </c>
      <c r="F311">
        <v>125372</v>
      </c>
    </row>
    <row r="312" spans="1:6">
      <c r="A312" s="9">
        <v>42675.645833333336</v>
      </c>
      <c r="B312">
        <v>345</v>
      </c>
      <c r="C312">
        <v>347.6</v>
      </c>
      <c r="D312">
        <v>338</v>
      </c>
      <c r="E312">
        <v>344.4</v>
      </c>
      <c r="F312">
        <v>148862</v>
      </c>
    </row>
    <row r="313" spans="1:6">
      <c r="A313" s="9">
        <v>42674.645833333336</v>
      </c>
      <c r="B313">
        <v>352</v>
      </c>
      <c r="C313">
        <v>352.5</v>
      </c>
      <c r="D313">
        <v>343.1</v>
      </c>
      <c r="E313">
        <v>346.6</v>
      </c>
      <c r="F313">
        <v>255235</v>
      </c>
    </row>
    <row r="314" spans="1:6">
      <c r="A314" s="9">
        <v>42671.604166666664</v>
      </c>
      <c r="B314">
        <v>359</v>
      </c>
      <c r="C314">
        <v>359.1</v>
      </c>
      <c r="D314">
        <v>351.1</v>
      </c>
      <c r="E314">
        <v>353.4</v>
      </c>
      <c r="F314">
        <v>134961</v>
      </c>
    </row>
    <row r="315" spans="1:6">
      <c r="A315" s="9">
        <v>42670.604166666664</v>
      </c>
      <c r="B315">
        <v>355.3</v>
      </c>
      <c r="C315">
        <v>359.4</v>
      </c>
      <c r="D315">
        <v>353.9</v>
      </c>
      <c r="E315">
        <v>359</v>
      </c>
      <c r="F315">
        <v>105134</v>
      </c>
    </row>
    <row r="316" spans="1:6">
      <c r="A316" s="9">
        <v>42669.604166666664</v>
      </c>
      <c r="B316">
        <v>360.1</v>
      </c>
      <c r="C316">
        <v>362.6</v>
      </c>
      <c r="D316">
        <v>353.3</v>
      </c>
      <c r="E316">
        <v>353.6</v>
      </c>
      <c r="F316">
        <v>143472</v>
      </c>
    </row>
    <row r="317" spans="1:6">
      <c r="A317" s="9">
        <v>42668.604166666664</v>
      </c>
      <c r="B317">
        <v>354.4</v>
      </c>
      <c r="C317">
        <v>359.9</v>
      </c>
      <c r="D317">
        <v>353.3</v>
      </c>
      <c r="E317">
        <v>359.3</v>
      </c>
      <c r="F317">
        <v>210461</v>
      </c>
    </row>
    <row r="318" spans="1:6">
      <c r="A318" s="9">
        <v>42667.604166666664</v>
      </c>
      <c r="B318">
        <v>354.9</v>
      </c>
      <c r="C318">
        <v>357.6</v>
      </c>
      <c r="D318">
        <v>352</v>
      </c>
      <c r="E318">
        <v>352</v>
      </c>
      <c r="F318">
        <v>165462</v>
      </c>
    </row>
    <row r="319" spans="1:6">
      <c r="A319" s="9">
        <v>42664.604166666664</v>
      </c>
      <c r="B319">
        <v>352.1</v>
      </c>
      <c r="C319">
        <v>356</v>
      </c>
      <c r="D319">
        <v>351</v>
      </c>
      <c r="E319">
        <v>351.7</v>
      </c>
      <c r="F319">
        <v>147551</v>
      </c>
    </row>
    <row r="320" spans="1:6">
      <c r="A320" s="9">
        <v>42663.604166666664</v>
      </c>
      <c r="B320">
        <v>350.1</v>
      </c>
      <c r="C320">
        <v>353</v>
      </c>
      <c r="D320">
        <v>348.3</v>
      </c>
      <c r="E320">
        <v>350.9</v>
      </c>
      <c r="F320">
        <v>177142</v>
      </c>
    </row>
    <row r="321" spans="1:6">
      <c r="A321" s="9">
        <v>42662.604166666664</v>
      </c>
      <c r="B321">
        <v>352</v>
      </c>
      <c r="C321">
        <v>352.5</v>
      </c>
      <c r="D321">
        <v>347.5</v>
      </c>
      <c r="E321">
        <v>349.9</v>
      </c>
      <c r="F321">
        <v>169607</v>
      </c>
    </row>
    <row r="322" spans="1:6">
      <c r="A322" s="9">
        <v>42661.604166666664</v>
      </c>
      <c r="B322">
        <v>344</v>
      </c>
      <c r="C322">
        <v>355</v>
      </c>
      <c r="D322">
        <v>344</v>
      </c>
      <c r="E322">
        <v>352</v>
      </c>
      <c r="F322">
        <v>232596</v>
      </c>
    </row>
    <row r="323" spans="1:6">
      <c r="A323" s="9">
        <v>42660.604166666664</v>
      </c>
      <c r="B323">
        <v>335</v>
      </c>
      <c r="C323">
        <v>346.8</v>
      </c>
      <c r="D323">
        <v>334.4</v>
      </c>
      <c r="E323">
        <v>342</v>
      </c>
      <c r="F323">
        <v>378637</v>
      </c>
    </row>
    <row r="324" spans="1:6">
      <c r="A324" s="9">
        <v>42657.604166666664</v>
      </c>
      <c r="B324">
        <v>330.7</v>
      </c>
      <c r="C324">
        <v>338</v>
      </c>
      <c r="D324">
        <v>330.7</v>
      </c>
      <c r="E324">
        <v>337.6</v>
      </c>
      <c r="F324">
        <v>144655</v>
      </c>
    </row>
    <row r="325" spans="1:6">
      <c r="A325" s="9">
        <v>42656.604166666664</v>
      </c>
      <c r="B325">
        <v>330</v>
      </c>
      <c r="C325">
        <v>335.2</v>
      </c>
      <c r="D325">
        <v>330</v>
      </c>
      <c r="E325">
        <v>330.7</v>
      </c>
      <c r="F325">
        <v>92428</v>
      </c>
    </row>
    <row r="326" spans="1:6">
      <c r="A326" s="9">
        <v>42655.604166666664</v>
      </c>
      <c r="B326">
        <v>334.4</v>
      </c>
      <c r="C326">
        <v>335.4</v>
      </c>
      <c r="D326">
        <v>330.1</v>
      </c>
      <c r="E326">
        <v>331.1</v>
      </c>
      <c r="F326">
        <v>139962</v>
      </c>
    </row>
    <row r="327" spans="1:6">
      <c r="A327" s="9">
        <v>42654.604166666664</v>
      </c>
      <c r="B327">
        <v>333.7</v>
      </c>
      <c r="C327">
        <v>341</v>
      </c>
      <c r="D327">
        <v>333.7</v>
      </c>
      <c r="E327">
        <v>335</v>
      </c>
      <c r="F327">
        <v>142878</v>
      </c>
    </row>
    <row r="328" spans="1:6">
      <c r="A328" s="9">
        <v>42653.604166666664</v>
      </c>
      <c r="B328">
        <v>331</v>
      </c>
      <c r="C328">
        <v>338</v>
      </c>
      <c r="D328">
        <v>330.6</v>
      </c>
      <c r="E328">
        <v>333.3</v>
      </c>
      <c r="F328">
        <v>109929</v>
      </c>
    </row>
    <row r="329" spans="1:6">
      <c r="A329" s="9">
        <v>42650.604166666664</v>
      </c>
      <c r="B329">
        <v>333.2</v>
      </c>
      <c r="C329">
        <v>335.1</v>
      </c>
      <c r="D329">
        <v>330.1</v>
      </c>
      <c r="E329">
        <v>330.3</v>
      </c>
      <c r="F329">
        <v>154949</v>
      </c>
    </row>
    <row r="330" spans="1:6">
      <c r="A330" s="9">
        <v>42649.604166666664</v>
      </c>
      <c r="B330">
        <v>331.9</v>
      </c>
      <c r="C330">
        <v>335.4</v>
      </c>
      <c r="D330">
        <v>330.2</v>
      </c>
      <c r="E330">
        <v>333.2</v>
      </c>
      <c r="F330">
        <v>117772</v>
      </c>
    </row>
    <row r="331" spans="1:6">
      <c r="A331" s="9">
        <v>42648.604166666664</v>
      </c>
      <c r="B331">
        <v>330.2</v>
      </c>
      <c r="C331">
        <v>337.2</v>
      </c>
      <c r="D331">
        <v>329</v>
      </c>
      <c r="E331">
        <v>331.9</v>
      </c>
      <c r="F331">
        <v>161859</v>
      </c>
    </row>
    <row r="332" spans="1:6">
      <c r="A332" s="9">
        <v>42647.604166666664</v>
      </c>
      <c r="B332">
        <v>330</v>
      </c>
      <c r="C332">
        <v>335.6</v>
      </c>
      <c r="D332">
        <v>328</v>
      </c>
      <c r="E332">
        <v>334.9</v>
      </c>
      <c r="F332">
        <v>138132</v>
      </c>
    </row>
    <row r="333" spans="1:6">
      <c r="A333" s="9">
        <v>42646.604166666664</v>
      </c>
      <c r="B333">
        <v>333.7</v>
      </c>
      <c r="C333">
        <v>335.7</v>
      </c>
      <c r="D333">
        <v>329</v>
      </c>
      <c r="E333">
        <v>330</v>
      </c>
      <c r="F333">
        <v>161381</v>
      </c>
    </row>
    <row r="334" spans="1:6">
      <c r="A334" s="9">
        <v>42643.604166666664</v>
      </c>
      <c r="B334">
        <v>318.2</v>
      </c>
      <c r="C334">
        <v>335.2</v>
      </c>
      <c r="D334">
        <v>316.10000000000002</v>
      </c>
      <c r="E334">
        <v>333.7</v>
      </c>
      <c r="F334">
        <v>335810</v>
      </c>
    </row>
    <row r="335" spans="1:6">
      <c r="A335" s="9">
        <v>42642.604166666664</v>
      </c>
      <c r="B335">
        <v>319</v>
      </c>
      <c r="C335">
        <v>319.8</v>
      </c>
      <c r="D335">
        <v>315</v>
      </c>
      <c r="E335">
        <v>318.8</v>
      </c>
      <c r="F335">
        <v>187869</v>
      </c>
    </row>
    <row r="336" spans="1:6">
      <c r="A336" s="9">
        <v>42641.604166666664</v>
      </c>
      <c r="B336">
        <v>310.8</v>
      </c>
      <c r="C336">
        <v>317.89999999999998</v>
      </c>
      <c r="D336">
        <v>310.8</v>
      </c>
      <c r="E336">
        <v>317.89999999999998</v>
      </c>
      <c r="F336">
        <v>111258</v>
      </c>
    </row>
    <row r="337" spans="1:6">
      <c r="A337" s="9">
        <v>42640.604166666664</v>
      </c>
      <c r="B337">
        <v>314.8</v>
      </c>
      <c r="C337">
        <v>316.8</v>
      </c>
      <c r="D337">
        <v>308</v>
      </c>
      <c r="E337">
        <v>309.10000000000002</v>
      </c>
      <c r="F337">
        <v>125879</v>
      </c>
    </row>
    <row r="338" spans="1:6">
      <c r="A338" s="9">
        <v>42639.604166666664</v>
      </c>
      <c r="B338">
        <v>309</v>
      </c>
      <c r="C338">
        <v>319</v>
      </c>
      <c r="D338">
        <v>309</v>
      </c>
      <c r="E338">
        <v>314.39999999999998</v>
      </c>
      <c r="F338">
        <v>219038</v>
      </c>
    </row>
    <row r="339" spans="1:6">
      <c r="A339" s="9">
        <v>42636.604166666664</v>
      </c>
      <c r="B339">
        <v>315</v>
      </c>
      <c r="C339">
        <v>315</v>
      </c>
      <c r="D339">
        <v>309.3</v>
      </c>
      <c r="E339">
        <v>313.60000000000002</v>
      </c>
      <c r="F339">
        <v>120636</v>
      </c>
    </row>
    <row r="340" spans="1:6">
      <c r="A340" s="9">
        <v>42635.604166666664</v>
      </c>
      <c r="B340">
        <v>313.39999999999998</v>
      </c>
      <c r="C340">
        <v>318.10000000000002</v>
      </c>
      <c r="D340">
        <v>310.5</v>
      </c>
      <c r="E340">
        <v>315.60000000000002</v>
      </c>
      <c r="F340">
        <v>97189</v>
      </c>
    </row>
    <row r="341" spans="1:6">
      <c r="A341" s="9">
        <v>42634.604166666664</v>
      </c>
      <c r="B341">
        <v>319.60000000000002</v>
      </c>
      <c r="C341">
        <v>319.60000000000002</v>
      </c>
      <c r="D341">
        <v>309</v>
      </c>
      <c r="E341">
        <v>310.7</v>
      </c>
      <c r="F341">
        <v>180562</v>
      </c>
    </row>
    <row r="342" spans="1:6">
      <c r="A342" s="9">
        <v>42633.604166666664</v>
      </c>
      <c r="B342">
        <v>300.39999999999998</v>
      </c>
      <c r="C342">
        <v>320.60000000000002</v>
      </c>
      <c r="D342">
        <v>300.39999999999998</v>
      </c>
      <c r="E342">
        <v>319.60000000000002</v>
      </c>
      <c r="F342">
        <v>255528</v>
      </c>
    </row>
    <row r="343" spans="1:6">
      <c r="A343" s="9">
        <v>42632.604166666664</v>
      </c>
      <c r="B343">
        <v>304.3</v>
      </c>
      <c r="C343">
        <v>304.5</v>
      </c>
      <c r="D343">
        <v>298.5</v>
      </c>
      <c r="E343">
        <v>300.39999999999998</v>
      </c>
      <c r="F343">
        <v>110649</v>
      </c>
    </row>
    <row r="344" spans="1:6">
      <c r="A344" s="9">
        <v>42629.604166666664</v>
      </c>
      <c r="B344">
        <v>299.89999999999998</v>
      </c>
      <c r="C344">
        <v>304.89999999999998</v>
      </c>
      <c r="D344">
        <v>295.10000000000002</v>
      </c>
      <c r="E344">
        <v>304.10000000000002</v>
      </c>
      <c r="F344">
        <v>136457</v>
      </c>
    </row>
    <row r="345" spans="1:6">
      <c r="A345" s="9">
        <v>42628.604166666664</v>
      </c>
      <c r="B345">
        <v>296</v>
      </c>
      <c r="C345">
        <v>298.3</v>
      </c>
      <c r="D345">
        <v>293.5</v>
      </c>
      <c r="E345">
        <v>297</v>
      </c>
      <c r="F345">
        <v>129502</v>
      </c>
    </row>
    <row r="346" spans="1:6">
      <c r="A346" s="9">
        <v>42627.604166666664</v>
      </c>
      <c r="B346">
        <v>291.5</v>
      </c>
      <c r="C346">
        <v>298</v>
      </c>
      <c r="D346">
        <v>291.5</v>
      </c>
      <c r="E346">
        <v>296</v>
      </c>
      <c r="F346">
        <v>97266</v>
      </c>
    </row>
    <row r="347" spans="1:6">
      <c r="A347" s="9">
        <v>42626.604166666664</v>
      </c>
      <c r="B347">
        <v>291</v>
      </c>
      <c r="C347">
        <v>294.7</v>
      </c>
      <c r="D347">
        <v>290.10000000000002</v>
      </c>
      <c r="E347">
        <v>291.5</v>
      </c>
      <c r="F347">
        <v>117073</v>
      </c>
    </row>
    <row r="348" spans="1:6">
      <c r="A348" s="9">
        <v>42625.604166666664</v>
      </c>
      <c r="B348">
        <v>295.89999999999998</v>
      </c>
      <c r="C348">
        <v>295.89999999999998</v>
      </c>
      <c r="D348">
        <v>287.3</v>
      </c>
      <c r="E348">
        <v>290.60000000000002</v>
      </c>
      <c r="F348">
        <v>221257</v>
      </c>
    </row>
    <row r="349" spans="1:6">
      <c r="A349" s="9">
        <v>42622.604166666664</v>
      </c>
      <c r="B349">
        <v>305</v>
      </c>
      <c r="C349">
        <v>306.5</v>
      </c>
      <c r="D349">
        <v>298.5</v>
      </c>
      <c r="E349">
        <v>298.60000000000002</v>
      </c>
      <c r="F349">
        <v>202199</v>
      </c>
    </row>
    <row r="350" spans="1:6">
      <c r="A350" s="9">
        <v>42621.604166666664</v>
      </c>
      <c r="B350">
        <v>304.89999999999998</v>
      </c>
      <c r="C350">
        <v>305.60000000000002</v>
      </c>
      <c r="D350">
        <v>301.10000000000002</v>
      </c>
      <c r="E350">
        <v>305</v>
      </c>
      <c r="F350">
        <v>116189</v>
      </c>
    </row>
    <row r="351" spans="1:6">
      <c r="A351" s="9">
        <v>42620.604166666664</v>
      </c>
      <c r="B351">
        <v>302.10000000000002</v>
      </c>
      <c r="C351">
        <v>310.89999999999998</v>
      </c>
      <c r="D351">
        <v>302.10000000000002</v>
      </c>
      <c r="E351">
        <v>304.39999999999998</v>
      </c>
      <c r="F351">
        <v>149179</v>
      </c>
    </row>
    <row r="352" spans="1:6">
      <c r="A352" s="9">
        <v>42619.604166666664</v>
      </c>
      <c r="B352">
        <v>304.5</v>
      </c>
      <c r="C352">
        <v>304.8</v>
      </c>
      <c r="D352">
        <v>298.3</v>
      </c>
      <c r="E352">
        <v>300.2</v>
      </c>
      <c r="F352">
        <v>117361</v>
      </c>
    </row>
    <row r="353" spans="1:6">
      <c r="A353" s="9">
        <v>42618.604166666664</v>
      </c>
      <c r="B353">
        <v>302.89999999999998</v>
      </c>
      <c r="C353">
        <v>304.5</v>
      </c>
      <c r="D353">
        <v>301.39999999999998</v>
      </c>
      <c r="E353">
        <v>304.5</v>
      </c>
      <c r="F353">
        <v>84719</v>
      </c>
    </row>
    <row r="354" spans="1:6">
      <c r="A354" s="9">
        <v>42615.604166666664</v>
      </c>
      <c r="B354">
        <v>300.5</v>
      </c>
      <c r="C354">
        <v>304.3</v>
      </c>
      <c r="D354">
        <v>299.39999999999998</v>
      </c>
      <c r="E354">
        <v>300.5</v>
      </c>
      <c r="F354">
        <v>121576</v>
      </c>
    </row>
    <row r="355" spans="1:6">
      <c r="A355" s="9">
        <v>42614.604166666664</v>
      </c>
      <c r="B355">
        <v>300.7</v>
      </c>
      <c r="C355">
        <v>303.10000000000002</v>
      </c>
      <c r="D355">
        <v>297.7</v>
      </c>
      <c r="E355">
        <v>300.7</v>
      </c>
      <c r="F355">
        <v>114362</v>
      </c>
    </row>
    <row r="356" spans="1:6">
      <c r="A356" s="9">
        <v>42613.604166666664</v>
      </c>
      <c r="B356">
        <v>299.60000000000002</v>
      </c>
      <c r="C356">
        <v>305</v>
      </c>
      <c r="D356">
        <v>296.2</v>
      </c>
      <c r="E356">
        <v>299.5</v>
      </c>
      <c r="F356">
        <v>132047</v>
      </c>
    </row>
    <row r="357" spans="1:6">
      <c r="A357" s="9">
        <v>42612.604166666664</v>
      </c>
      <c r="B357">
        <v>303.60000000000002</v>
      </c>
      <c r="C357">
        <v>306.2</v>
      </c>
      <c r="D357">
        <v>299.3</v>
      </c>
      <c r="E357">
        <v>299.7</v>
      </c>
      <c r="F357">
        <v>144838</v>
      </c>
    </row>
    <row r="358" spans="1:6">
      <c r="A358" s="9">
        <v>42611.604166666664</v>
      </c>
      <c r="B358">
        <v>303</v>
      </c>
      <c r="C358">
        <v>311</v>
      </c>
      <c r="D358">
        <v>300.39999999999998</v>
      </c>
      <c r="E358">
        <v>303.5</v>
      </c>
      <c r="F358">
        <v>125709</v>
      </c>
    </row>
    <row r="359" spans="1:6">
      <c r="A359" s="9">
        <v>42608.604166666664</v>
      </c>
      <c r="B359">
        <v>303.10000000000002</v>
      </c>
      <c r="C359">
        <v>307.7</v>
      </c>
      <c r="D359">
        <v>301.60000000000002</v>
      </c>
      <c r="E359">
        <v>303.60000000000002</v>
      </c>
      <c r="F359">
        <v>107054</v>
      </c>
    </row>
    <row r="360" spans="1:6">
      <c r="A360" s="9">
        <v>42607.604166666664</v>
      </c>
      <c r="B360">
        <v>306</v>
      </c>
      <c r="C360">
        <v>306</v>
      </c>
      <c r="D360">
        <v>298.3</v>
      </c>
      <c r="E360">
        <v>302.3</v>
      </c>
      <c r="F360">
        <v>124835</v>
      </c>
    </row>
    <row r="361" spans="1:6">
      <c r="A361" s="9">
        <v>42606.604166666664</v>
      </c>
      <c r="B361">
        <v>312.60000000000002</v>
      </c>
      <c r="C361">
        <v>312.89999999999998</v>
      </c>
      <c r="D361">
        <v>304.10000000000002</v>
      </c>
      <c r="E361">
        <v>306</v>
      </c>
      <c r="F361">
        <v>193619</v>
      </c>
    </row>
    <row r="362" spans="1:6">
      <c r="A362" s="9">
        <v>42605.604166666664</v>
      </c>
      <c r="B362">
        <v>289.3</v>
      </c>
      <c r="C362">
        <v>311.8</v>
      </c>
      <c r="D362">
        <v>282.2</v>
      </c>
      <c r="E362">
        <v>311</v>
      </c>
      <c r="F362">
        <v>370583</v>
      </c>
    </row>
    <row r="363" spans="1:6">
      <c r="A363" s="9">
        <v>42604.604166666664</v>
      </c>
      <c r="B363">
        <v>288.5</v>
      </c>
      <c r="C363">
        <v>292.8</v>
      </c>
      <c r="D363">
        <v>288.10000000000002</v>
      </c>
      <c r="E363">
        <v>291.10000000000002</v>
      </c>
      <c r="F363">
        <v>171318</v>
      </c>
    </row>
    <row r="364" spans="1:6">
      <c r="A364" s="9">
        <v>42601.604166666664</v>
      </c>
      <c r="B364">
        <v>292.8</v>
      </c>
      <c r="C364">
        <v>294</v>
      </c>
      <c r="D364">
        <v>286</v>
      </c>
      <c r="E364">
        <v>288.3</v>
      </c>
      <c r="F364">
        <v>271093</v>
      </c>
    </row>
    <row r="365" spans="1:6">
      <c r="A365" s="9">
        <v>42600.604166666664</v>
      </c>
      <c r="B365">
        <v>295.7</v>
      </c>
      <c r="C365">
        <v>298.60000000000002</v>
      </c>
      <c r="D365">
        <v>290.5</v>
      </c>
      <c r="E365">
        <v>292.89999999999998</v>
      </c>
      <c r="F365">
        <v>288402</v>
      </c>
    </row>
    <row r="366" spans="1:6">
      <c r="A366" s="9">
        <v>42599.604166666664</v>
      </c>
      <c r="B366">
        <v>302.5</v>
      </c>
      <c r="C366">
        <v>303.8</v>
      </c>
      <c r="D366">
        <v>295.39999999999998</v>
      </c>
      <c r="E366">
        <v>295.8</v>
      </c>
      <c r="F366">
        <v>155079</v>
      </c>
    </row>
    <row r="367" spans="1:6">
      <c r="A367" s="9">
        <v>42598.604166666664</v>
      </c>
      <c r="B367">
        <v>300.10000000000002</v>
      </c>
      <c r="C367">
        <v>303.3</v>
      </c>
      <c r="D367">
        <v>297.8</v>
      </c>
      <c r="E367">
        <v>301</v>
      </c>
      <c r="F367">
        <v>180330</v>
      </c>
    </row>
    <row r="368" spans="1:6">
      <c r="A368" s="9">
        <v>42597.604166666664</v>
      </c>
      <c r="B368">
        <v>311</v>
      </c>
      <c r="C368">
        <v>312.8</v>
      </c>
      <c r="D368">
        <v>296.60000000000002</v>
      </c>
      <c r="E368">
        <v>300.39999999999998</v>
      </c>
      <c r="F368">
        <v>206753</v>
      </c>
    </row>
    <row r="369" spans="1:6">
      <c r="A369" s="9">
        <v>42594.604166666664</v>
      </c>
      <c r="B369">
        <v>315.3</v>
      </c>
      <c r="C369">
        <v>316.3</v>
      </c>
      <c r="D369">
        <v>311</v>
      </c>
      <c r="E369">
        <v>313.5</v>
      </c>
      <c r="F369">
        <v>100136</v>
      </c>
    </row>
    <row r="370" spans="1:6">
      <c r="A370" s="9">
        <v>42593.604166666664</v>
      </c>
      <c r="B370">
        <v>312.3</v>
      </c>
      <c r="C370">
        <v>317.5</v>
      </c>
      <c r="D370">
        <v>312.3</v>
      </c>
      <c r="E370">
        <v>315.8</v>
      </c>
      <c r="F370">
        <v>121883</v>
      </c>
    </row>
    <row r="371" spans="1:6">
      <c r="A371" s="9">
        <v>42592.604166666664</v>
      </c>
      <c r="B371">
        <v>318</v>
      </c>
      <c r="C371">
        <v>319.3</v>
      </c>
      <c r="D371">
        <v>313</v>
      </c>
      <c r="E371">
        <v>313.5</v>
      </c>
      <c r="F371">
        <v>106660</v>
      </c>
    </row>
    <row r="372" spans="1:6">
      <c r="A372" s="9">
        <v>42591.604166666664</v>
      </c>
      <c r="B372">
        <v>318</v>
      </c>
      <c r="C372">
        <v>320.5</v>
      </c>
      <c r="D372">
        <v>316.8</v>
      </c>
      <c r="E372">
        <v>320.5</v>
      </c>
      <c r="F372">
        <v>76543</v>
      </c>
    </row>
    <row r="373" spans="1:6">
      <c r="A373" s="9">
        <v>42590.604166666664</v>
      </c>
      <c r="B373">
        <v>327.7</v>
      </c>
      <c r="C373">
        <v>327.8</v>
      </c>
      <c r="D373">
        <v>312.39999999999998</v>
      </c>
      <c r="E373">
        <v>317.89999999999998</v>
      </c>
      <c r="F373">
        <v>145447</v>
      </c>
    </row>
    <row r="374" spans="1:6">
      <c r="A374" s="9">
        <v>42587.604166666664</v>
      </c>
      <c r="B374">
        <v>329.6</v>
      </c>
      <c r="C374">
        <v>330</v>
      </c>
      <c r="D374">
        <v>324.2</v>
      </c>
      <c r="E374">
        <v>327.60000000000002</v>
      </c>
      <c r="F374">
        <v>63588</v>
      </c>
    </row>
    <row r="375" spans="1:6">
      <c r="A375" s="9">
        <v>42586.604166666664</v>
      </c>
      <c r="B375">
        <v>325.8</v>
      </c>
      <c r="C375">
        <v>329.5</v>
      </c>
      <c r="D375">
        <v>321.3</v>
      </c>
      <c r="E375">
        <v>329.5</v>
      </c>
      <c r="F375">
        <v>65395</v>
      </c>
    </row>
    <row r="376" spans="1:6">
      <c r="A376" s="9">
        <v>42585.604166666664</v>
      </c>
      <c r="B376">
        <v>329.6</v>
      </c>
      <c r="C376">
        <v>329.6</v>
      </c>
      <c r="D376">
        <v>324</v>
      </c>
      <c r="E376">
        <v>325.8</v>
      </c>
      <c r="F376">
        <v>54406</v>
      </c>
    </row>
    <row r="377" spans="1:6">
      <c r="A377" s="9">
        <v>42584.604166666664</v>
      </c>
      <c r="B377">
        <v>326.10000000000002</v>
      </c>
      <c r="C377">
        <v>329.9</v>
      </c>
      <c r="D377">
        <v>325</v>
      </c>
      <c r="E377">
        <v>329</v>
      </c>
      <c r="F377">
        <v>51273</v>
      </c>
    </row>
    <row r="378" spans="1:6">
      <c r="A378" s="9">
        <v>42583.604166666664</v>
      </c>
      <c r="B378">
        <v>331</v>
      </c>
      <c r="C378">
        <v>331</v>
      </c>
      <c r="D378">
        <v>323.5</v>
      </c>
      <c r="E378">
        <v>325.89999999999998</v>
      </c>
      <c r="F378">
        <v>63594</v>
      </c>
    </row>
    <row r="379" spans="1:6">
      <c r="A379" s="9">
        <v>42580.604166666664</v>
      </c>
      <c r="B379">
        <v>328.1</v>
      </c>
      <c r="C379">
        <v>330.7</v>
      </c>
      <c r="D379">
        <v>325.89999999999998</v>
      </c>
      <c r="E379">
        <v>328.3</v>
      </c>
      <c r="F379">
        <v>84001</v>
      </c>
    </row>
    <row r="380" spans="1:6">
      <c r="A380" s="9">
        <v>42579.604166666664</v>
      </c>
      <c r="B380">
        <v>328</v>
      </c>
      <c r="C380">
        <v>329.8</v>
      </c>
      <c r="D380">
        <v>324.5</v>
      </c>
      <c r="E380">
        <v>328</v>
      </c>
      <c r="F380">
        <v>60547</v>
      </c>
    </row>
    <row r="381" spans="1:6">
      <c r="A381" s="9">
        <v>42578.604166666664</v>
      </c>
      <c r="B381">
        <v>325</v>
      </c>
      <c r="C381">
        <v>328.1</v>
      </c>
      <c r="D381">
        <v>321.10000000000002</v>
      </c>
      <c r="E381">
        <v>328.1</v>
      </c>
      <c r="F381">
        <v>85614</v>
      </c>
    </row>
    <row r="382" spans="1:6">
      <c r="A382" s="9">
        <v>42577.604166666664</v>
      </c>
      <c r="B382">
        <v>321.8</v>
      </c>
      <c r="C382">
        <v>325.60000000000002</v>
      </c>
      <c r="D382">
        <v>321.3</v>
      </c>
      <c r="E382">
        <v>323.5</v>
      </c>
      <c r="F382">
        <v>86908</v>
      </c>
    </row>
    <row r="383" spans="1:6">
      <c r="A383" s="9">
        <v>42576.604166666664</v>
      </c>
      <c r="B383">
        <v>331.1</v>
      </c>
      <c r="C383">
        <v>331.1</v>
      </c>
      <c r="D383">
        <v>318.7</v>
      </c>
      <c r="E383">
        <v>322.8</v>
      </c>
      <c r="F383">
        <v>111469</v>
      </c>
    </row>
    <row r="384" spans="1:6">
      <c r="A384" s="9">
        <v>42573.604166666664</v>
      </c>
      <c r="B384">
        <v>332</v>
      </c>
      <c r="C384">
        <v>337.1</v>
      </c>
      <c r="D384">
        <v>325.5</v>
      </c>
      <c r="E384">
        <v>327.3</v>
      </c>
      <c r="F384">
        <v>158271</v>
      </c>
    </row>
    <row r="385" spans="1:6">
      <c r="A385" s="9">
        <v>42572.604166666664</v>
      </c>
      <c r="B385">
        <v>329.9</v>
      </c>
      <c r="C385">
        <v>330</v>
      </c>
      <c r="D385">
        <v>322.60000000000002</v>
      </c>
      <c r="E385">
        <v>326.60000000000002</v>
      </c>
      <c r="F385">
        <v>86761</v>
      </c>
    </row>
    <row r="386" spans="1:6">
      <c r="A386" s="9">
        <v>42571.604166666664</v>
      </c>
      <c r="B386">
        <v>326.39999999999998</v>
      </c>
      <c r="C386">
        <v>330</v>
      </c>
      <c r="D386">
        <v>322.2</v>
      </c>
      <c r="E386">
        <v>327.2</v>
      </c>
      <c r="F386">
        <v>180862</v>
      </c>
    </row>
    <row r="387" spans="1:6">
      <c r="A387" s="9">
        <v>42570.604166666664</v>
      </c>
      <c r="B387">
        <v>321</v>
      </c>
      <c r="C387">
        <v>326.2</v>
      </c>
      <c r="D387">
        <v>318.3</v>
      </c>
      <c r="E387">
        <v>324.7</v>
      </c>
      <c r="F387">
        <v>147209</v>
      </c>
    </row>
    <row r="388" spans="1:6">
      <c r="A388" s="9">
        <v>42569.604166666664</v>
      </c>
      <c r="B388">
        <v>330.9</v>
      </c>
      <c r="C388">
        <v>331.2</v>
      </c>
      <c r="D388">
        <v>315.89999999999998</v>
      </c>
      <c r="E388">
        <v>323.89999999999998</v>
      </c>
      <c r="F388">
        <v>207113</v>
      </c>
    </row>
    <row r="389" spans="1:6">
      <c r="A389" s="9">
        <v>42566.604166666664</v>
      </c>
      <c r="B389">
        <v>335</v>
      </c>
      <c r="C389">
        <v>337.4</v>
      </c>
      <c r="D389">
        <v>320</v>
      </c>
      <c r="E389">
        <v>333.1</v>
      </c>
      <c r="F389">
        <v>333065</v>
      </c>
    </row>
    <row r="390" spans="1:6">
      <c r="A390" s="9">
        <v>42565.604166666664</v>
      </c>
      <c r="B390">
        <v>344.2</v>
      </c>
      <c r="C390">
        <v>356</v>
      </c>
      <c r="D390">
        <v>343.6</v>
      </c>
      <c r="E390">
        <v>350</v>
      </c>
      <c r="F390">
        <v>135415</v>
      </c>
    </row>
    <row r="391" spans="1:6">
      <c r="A391" s="9">
        <v>42564.604166666664</v>
      </c>
      <c r="B391">
        <v>337.1</v>
      </c>
      <c r="C391">
        <v>345</v>
      </c>
      <c r="D391">
        <v>331.3</v>
      </c>
      <c r="E391">
        <v>344.3</v>
      </c>
      <c r="F391">
        <v>150632</v>
      </c>
    </row>
    <row r="392" spans="1:6">
      <c r="A392" s="9">
        <v>42563.604166666664</v>
      </c>
      <c r="B392">
        <v>344.3</v>
      </c>
      <c r="C392">
        <v>347.1</v>
      </c>
      <c r="D392">
        <v>333.5</v>
      </c>
      <c r="E392">
        <v>337.6</v>
      </c>
      <c r="F392">
        <v>158052</v>
      </c>
    </row>
    <row r="393" spans="1:6">
      <c r="A393" s="9">
        <v>42562.604166666664</v>
      </c>
      <c r="B393">
        <v>339.3</v>
      </c>
      <c r="C393">
        <v>348.2</v>
      </c>
      <c r="D393">
        <v>333.8</v>
      </c>
      <c r="E393">
        <v>345.1</v>
      </c>
      <c r="F393">
        <v>230462</v>
      </c>
    </row>
    <row r="394" spans="1:6">
      <c r="A394" s="9">
        <v>42559.604166666664</v>
      </c>
      <c r="B394">
        <v>324.89999999999998</v>
      </c>
      <c r="C394">
        <v>341.9</v>
      </c>
      <c r="D394">
        <v>322.39999999999998</v>
      </c>
      <c r="E394">
        <v>339.1</v>
      </c>
      <c r="F394">
        <v>182585</v>
      </c>
    </row>
    <row r="395" spans="1:6">
      <c r="A395" s="9">
        <v>42558.604166666664</v>
      </c>
      <c r="B395">
        <v>322.7</v>
      </c>
      <c r="C395">
        <v>325</v>
      </c>
      <c r="D395">
        <v>317.3</v>
      </c>
      <c r="E395">
        <v>325</v>
      </c>
      <c r="F395">
        <v>79462</v>
      </c>
    </row>
    <row r="396" spans="1:6">
      <c r="A396" s="9">
        <v>42557.604166666664</v>
      </c>
      <c r="B396">
        <v>311.10000000000002</v>
      </c>
      <c r="C396">
        <v>319.5</v>
      </c>
      <c r="D396">
        <v>310.7</v>
      </c>
      <c r="E396">
        <v>316.60000000000002</v>
      </c>
      <c r="F396">
        <v>95046</v>
      </c>
    </row>
    <row r="397" spans="1:6">
      <c r="A397" s="9">
        <v>42556.604166666664</v>
      </c>
      <c r="B397">
        <v>319.89999999999998</v>
      </c>
      <c r="C397">
        <v>319.89999999999998</v>
      </c>
      <c r="D397">
        <v>311.10000000000002</v>
      </c>
      <c r="E397">
        <v>311.10000000000002</v>
      </c>
      <c r="F397">
        <v>95723</v>
      </c>
    </row>
    <row r="398" spans="1:6">
      <c r="A398" s="9">
        <v>42555.604166666664</v>
      </c>
      <c r="B398">
        <v>325</v>
      </c>
      <c r="C398">
        <v>327</v>
      </c>
      <c r="D398">
        <v>315.60000000000002</v>
      </c>
      <c r="E398">
        <v>318</v>
      </c>
      <c r="F398">
        <v>68570</v>
      </c>
    </row>
    <row r="399" spans="1:6">
      <c r="A399" s="9">
        <v>42552.604166666664</v>
      </c>
      <c r="B399">
        <v>315.8</v>
      </c>
      <c r="C399">
        <v>323.10000000000002</v>
      </c>
      <c r="D399">
        <v>314.60000000000002</v>
      </c>
      <c r="E399">
        <v>323.10000000000002</v>
      </c>
      <c r="F399">
        <v>134416</v>
      </c>
    </row>
    <row r="400" spans="1:6">
      <c r="A400" s="9">
        <v>42551.604166666664</v>
      </c>
      <c r="B400">
        <v>322.89999999999998</v>
      </c>
      <c r="C400">
        <v>323</v>
      </c>
      <c r="D400">
        <v>309.7</v>
      </c>
      <c r="E400">
        <v>314.60000000000002</v>
      </c>
      <c r="F400">
        <v>300962</v>
      </c>
    </row>
    <row r="401" spans="1:6">
      <c r="A401" s="9">
        <v>42550.604166666664</v>
      </c>
      <c r="B401">
        <v>319.89999999999998</v>
      </c>
      <c r="C401">
        <v>321.60000000000002</v>
      </c>
      <c r="D401">
        <v>317.5</v>
      </c>
      <c r="E401">
        <v>321.60000000000002</v>
      </c>
      <c r="F401">
        <v>108240</v>
      </c>
    </row>
    <row r="402" spans="1:6">
      <c r="A402" s="9">
        <v>42549.604166666664</v>
      </c>
      <c r="B402">
        <v>306.2</v>
      </c>
      <c r="C402">
        <v>317.60000000000002</v>
      </c>
      <c r="D402">
        <v>306.2</v>
      </c>
      <c r="E402">
        <v>317.2</v>
      </c>
      <c r="F402">
        <v>187483</v>
      </c>
    </row>
    <row r="403" spans="1:6">
      <c r="A403" s="9">
        <v>42548.604166666664</v>
      </c>
      <c r="B403">
        <v>319.39999999999998</v>
      </c>
      <c r="C403">
        <v>320.2</v>
      </c>
      <c r="D403">
        <v>303.2</v>
      </c>
      <c r="E403">
        <v>303.2</v>
      </c>
      <c r="F403">
        <v>151018</v>
      </c>
    </row>
    <row r="404" spans="1:6">
      <c r="A404" s="9">
        <v>42545.604166666664</v>
      </c>
      <c r="B404">
        <v>300</v>
      </c>
      <c r="C404">
        <v>323.10000000000002</v>
      </c>
      <c r="D404">
        <v>293.39999999999998</v>
      </c>
      <c r="E404">
        <v>321</v>
      </c>
      <c r="F404">
        <v>288134</v>
      </c>
    </row>
    <row r="405" spans="1:6">
      <c r="A405" s="9">
        <v>42544.604166666664</v>
      </c>
      <c r="B405">
        <v>318</v>
      </c>
      <c r="C405">
        <v>324.2</v>
      </c>
      <c r="D405">
        <v>317.7</v>
      </c>
      <c r="E405">
        <v>318.7</v>
      </c>
      <c r="F405">
        <v>92851</v>
      </c>
    </row>
    <row r="406" spans="1:6">
      <c r="A406" s="9">
        <v>42543.604166666664</v>
      </c>
      <c r="B406">
        <v>323.60000000000002</v>
      </c>
      <c r="C406">
        <v>324.7</v>
      </c>
      <c r="D406">
        <v>312.8</v>
      </c>
      <c r="E406">
        <v>316.39999999999998</v>
      </c>
      <c r="F406">
        <v>103618</v>
      </c>
    </row>
    <row r="407" spans="1:6">
      <c r="A407" s="9">
        <v>42542.604166666664</v>
      </c>
      <c r="B407">
        <v>316.60000000000002</v>
      </c>
      <c r="C407">
        <v>322.8</v>
      </c>
      <c r="D407">
        <v>315</v>
      </c>
      <c r="E407">
        <v>322.7</v>
      </c>
      <c r="F407">
        <v>115672</v>
      </c>
    </row>
    <row r="408" spans="1:6">
      <c r="A408" s="9">
        <v>42541.604166666664</v>
      </c>
      <c r="B408">
        <v>311</v>
      </c>
      <c r="C408">
        <v>316.60000000000002</v>
      </c>
      <c r="D408">
        <v>309.10000000000002</v>
      </c>
      <c r="E408">
        <v>316.60000000000002</v>
      </c>
      <c r="F408">
        <v>79877</v>
      </c>
    </row>
    <row r="409" spans="1:6">
      <c r="A409" s="9">
        <v>42538.604166666664</v>
      </c>
      <c r="B409">
        <v>303</v>
      </c>
      <c r="C409">
        <v>308.8</v>
      </c>
      <c r="D409">
        <v>303</v>
      </c>
      <c r="E409">
        <v>308.10000000000002</v>
      </c>
      <c r="F409">
        <v>187165</v>
      </c>
    </row>
    <row r="410" spans="1:6">
      <c r="A410" s="9">
        <v>42537.604166666664</v>
      </c>
      <c r="B410">
        <v>316.10000000000002</v>
      </c>
      <c r="C410">
        <v>316.2</v>
      </c>
      <c r="D410">
        <v>300.2</v>
      </c>
      <c r="E410">
        <v>301.7</v>
      </c>
      <c r="F410">
        <v>211366</v>
      </c>
    </row>
    <row r="411" spans="1:6">
      <c r="A411" s="9">
        <v>42536.604166666664</v>
      </c>
      <c r="B411">
        <v>312</v>
      </c>
      <c r="C411">
        <v>321.39999999999998</v>
      </c>
      <c r="D411">
        <v>312</v>
      </c>
      <c r="E411">
        <v>317.7</v>
      </c>
      <c r="F411">
        <v>89709</v>
      </c>
    </row>
    <row r="412" spans="1:6">
      <c r="A412" s="9">
        <v>42535.604166666664</v>
      </c>
      <c r="B412">
        <v>318.10000000000002</v>
      </c>
      <c r="C412">
        <v>321</v>
      </c>
      <c r="D412">
        <v>311.89999999999998</v>
      </c>
      <c r="E412">
        <v>311.89999999999998</v>
      </c>
      <c r="F412">
        <v>106721</v>
      </c>
    </row>
    <row r="413" spans="1:6">
      <c r="A413" s="9">
        <v>42534.604166666664</v>
      </c>
      <c r="B413">
        <v>320</v>
      </c>
      <c r="C413">
        <v>323.60000000000002</v>
      </c>
      <c r="D413">
        <v>317.39999999999998</v>
      </c>
      <c r="E413">
        <v>319.10000000000002</v>
      </c>
      <c r="F413">
        <v>117721</v>
      </c>
    </row>
    <row r="414" spans="1:6">
      <c r="A414" s="9">
        <v>42531.604166666664</v>
      </c>
      <c r="B414">
        <v>325.3</v>
      </c>
      <c r="C414">
        <v>327</v>
      </c>
      <c r="D414">
        <v>322.10000000000002</v>
      </c>
      <c r="E414">
        <v>323.89999999999998</v>
      </c>
      <c r="F414">
        <v>117967</v>
      </c>
    </row>
    <row r="415" spans="1:6">
      <c r="A415" s="9">
        <v>42530.604166666664</v>
      </c>
      <c r="B415">
        <v>329.5</v>
      </c>
      <c r="C415">
        <v>330</v>
      </c>
      <c r="D415">
        <v>324.5</v>
      </c>
      <c r="E415">
        <v>325.8</v>
      </c>
      <c r="F415">
        <v>110497</v>
      </c>
    </row>
    <row r="416" spans="1:6">
      <c r="A416" s="9">
        <v>42529.604166666664</v>
      </c>
      <c r="B416">
        <v>323.5</v>
      </c>
      <c r="C416">
        <v>329.8</v>
      </c>
      <c r="D416">
        <v>320.39999999999998</v>
      </c>
      <c r="E416">
        <v>329.5</v>
      </c>
      <c r="F416">
        <v>144277</v>
      </c>
    </row>
    <row r="417" spans="1:6">
      <c r="A417" s="9">
        <v>42528.604166666664</v>
      </c>
      <c r="B417">
        <v>327.60000000000002</v>
      </c>
      <c r="C417">
        <v>327.60000000000002</v>
      </c>
      <c r="D417">
        <v>316.3</v>
      </c>
      <c r="E417">
        <v>322.89999999999998</v>
      </c>
      <c r="F417">
        <v>245422</v>
      </c>
    </row>
    <row r="418" spans="1:6">
      <c r="A418" s="9">
        <v>42527.604166666664</v>
      </c>
      <c r="B418">
        <v>323.3</v>
      </c>
      <c r="C418">
        <v>327.39999999999998</v>
      </c>
      <c r="D418">
        <v>323.10000000000002</v>
      </c>
      <c r="E418">
        <v>326.10000000000002</v>
      </c>
      <c r="F418">
        <v>85782</v>
      </c>
    </row>
    <row r="419" spans="1:6">
      <c r="A419" s="9">
        <v>42524.604166666664</v>
      </c>
      <c r="B419">
        <v>327.9</v>
      </c>
      <c r="C419">
        <v>327.9</v>
      </c>
      <c r="D419">
        <v>321.2</v>
      </c>
      <c r="E419">
        <v>322.8</v>
      </c>
      <c r="F419">
        <v>104646</v>
      </c>
    </row>
    <row r="420" spans="1:6">
      <c r="A420" s="9">
        <v>42523.604166666664</v>
      </c>
      <c r="B420">
        <v>329.4</v>
      </c>
      <c r="C420">
        <v>329.7</v>
      </c>
      <c r="D420">
        <v>321.39999999999998</v>
      </c>
      <c r="E420">
        <v>327.9</v>
      </c>
      <c r="F420">
        <v>119115</v>
      </c>
    </row>
    <row r="421" spans="1:6">
      <c r="A421" s="9">
        <v>42522.604166666664</v>
      </c>
      <c r="B421">
        <v>324.8</v>
      </c>
      <c r="C421">
        <v>330.8</v>
      </c>
      <c r="D421">
        <v>324.8</v>
      </c>
      <c r="E421">
        <v>328.3</v>
      </c>
      <c r="F421">
        <v>91785</v>
      </c>
    </row>
    <row r="422" spans="1:6">
      <c r="A422" s="9">
        <v>42521.604166666664</v>
      </c>
      <c r="B422">
        <v>325.5</v>
      </c>
      <c r="C422">
        <v>327</v>
      </c>
      <c r="D422">
        <v>323.2</v>
      </c>
      <c r="E422">
        <v>324.3</v>
      </c>
      <c r="F422">
        <v>156134</v>
      </c>
    </row>
    <row r="423" spans="1:6">
      <c r="A423" s="9">
        <v>42520.604166666664</v>
      </c>
      <c r="B423">
        <v>325</v>
      </c>
      <c r="C423">
        <v>329</v>
      </c>
      <c r="D423">
        <v>324.89999999999998</v>
      </c>
      <c r="E423">
        <v>325.5</v>
      </c>
      <c r="F423">
        <v>92923</v>
      </c>
    </row>
    <row r="424" spans="1:6">
      <c r="A424" s="9">
        <v>42517.604166666664</v>
      </c>
      <c r="B424">
        <v>323</v>
      </c>
      <c r="C424">
        <v>325.89999999999998</v>
      </c>
      <c r="D424">
        <v>318.39999999999998</v>
      </c>
      <c r="E424">
        <v>323.39999999999998</v>
      </c>
      <c r="F424">
        <v>143343</v>
      </c>
    </row>
    <row r="425" spans="1:6">
      <c r="A425" s="9">
        <v>42516.604166666664</v>
      </c>
      <c r="B425">
        <v>316</v>
      </c>
      <c r="C425">
        <v>322.5</v>
      </c>
      <c r="D425">
        <v>314.8</v>
      </c>
      <c r="E425">
        <v>322.10000000000002</v>
      </c>
      <c r="F425">
        <v>140562</v>
      </c>
    </row>
    <row r="426" spans="1:6">
      <c r="A426" s="9">
        <v>42515.604166666664</v>
      </c>
      <c r="B426">
        <v>320</v>
      </c>
      <c r="C426">
        <v>320</v>
      </c>
      <c r="D426">
        <v>315.5</v>
      </c>
      <c r="E426">
        <v>317.5</v>
      </c>
      <c r="F426">
        <v>94385</v>
      </c>
    </row>
    <row r="427" spans="1:6">
      <c r="A427" s="9">
        <v>42514.604166666664</v>
      </c>
      <c r="B427">
        <v>314.8</v>
      </c>
      <c r="C427">
        <v>318.89999999999998</v>
      </c>
      <c r="D427">
        <v>314</v>
      </c>
      <c r="E427">
        <v>318.60000000000002</v>
      </c>
      <c r="F427">
        <v>111884</v>
      </c>
    </row>
    <row r="428" spans="1:6">
      <c r="A428" s="9">
        <v>42513.604166666664</v>
      </c>
      <c r="B428">
        <v>317</v>
      </c>
      <c r="C428">
        <v>317.39999999999998</v>
      </c>
      <c r="D428">
        <v>313.10000000000002</v>
      </c>
      <c r="E428">
        <v>315.39999999999998</v>
      </c>
      <c r="F428">
        <v>101160</v>
      </c>
    </row>
    <row r="429" spans="1:6">
      <c r="A429" s="9">
        <v>42510.604166666664</v>
      </c>
      <c r="B429">
        <v>306.89999999999998</v>
      </c>
      <c r="C429">
        <v>319</v>
      </c>
      <c r="D429">
        <v>306.2</v>
      </c>
      <c r="E429">
        <v>317.8</v>
      </c>
      <c r="F429">
        <v>182855</v>
      </c>
    </row>
    <row r="430" spans="1:6">
      <c r="A430" s="9">
        <v>42509.604166666664</v>
      </c>
      <c r="B430">
        <v>307.2</v>
      </c>
      <c r="C430">
        <v>310.5</v>
      </c>
      <c r="D430">
        <v>304.39999999999998</v>
      </c>
      <c r="E430">
        <v>306.89999999999998</v>
      </c>
      <c r="F430">
        <v>144296</v>
      </c>
    </row>
    <row r="431" spans="1:6">
      <c r="A431" s="9">
        <v>42508.604166666664</v>
      </c>
      <c r="B431">
        <v>318</v>
      </c>
      <c r="C431">
        <v>318.7</v>
      </c>
      <c r="D431">
        <v>303.89999999999998</v>
      </c>
      <c r="E431">
        <v>307.5</v>
      </c>
      <c r="F431">
        <v>293781</v>
      </c>
    </row>
    <row r="432" spans="1:6">
      <c r="A432" s="9">
        <v>42503.604166666664</v>
      </c>
      <c r="B432">
        <v>313.5</v>
      </c>
      <c r="C432">
        <v>317.5</v>
      </c>
      <c r="D432">
        <v>313.5</v>
      </c>
      <c r="E432">
        <v>316.89999999999998</v>
      </c>
      <c r="F432">
        <v>143073</v>
      </c>
    </row>
    <row r="433" spans="1:6">
      <c r="A433" s="9">
        <v>42502.604166666664</v>
      </c>
      <c r="B433">
        <v>313.7</v>
      </c>
      <c r="C433">
        <v>315.8</v>
      </c>
      <c r="D433">
        <v>311.89999999999998</v>
      </c>
      <c r="E433">
        <v>312.89999999999998</v>
      </c>
      <c r="F433">
        <v>149529</v>
      </c>
    </row>
    <row r="434" spans="1:6">
      <c r="A434" s="9">
        <v>42501.604166666664</v>
      </c>
      <c r="B434">
        <v>307</v>
      </c>
      <c r="C434">
        <v>316.3</v>
      </c>
      <c r="D434">
        <v>307</v>
      </c>
      <c r="E434">
        <v>311.8</v>
      </c>
      <c r="F434">
        <v>157133</v>
      </c>
    </row>
    <row r="435" spans="1:6">
      <c r="A435" s="9">
        <v>42500.604166666664</v>
      </c>
      <c r="B435">
        <v>311</v>
      </c>
      <c r="C435">
        <v>314.89999999999998</v>
      </c>
      <c r="D435">
        <v>304.5</v>
      </c>
      <c r="E435">
        <v>309.7</v>
      </c>
      <c r="F435">
        <v>319663</v>
      </c>
    </row>
    <row r="436" spans="1:6">
      <c r="A436" s="9">
        <v>42499.604166666664</v>
      </c>
      <c r="B436">
        <v>299.89999999999998</v>
      </c>
      <c r="C436">
        <v>307</v>
      </c>
      <c r="D436">
        <v>298.7</v>
      </c>
      <c r="E436">
        <v>305.10000000000002</v>
      </c>
      <c r="F436">
        <v>137395</v>
      </c>
    </row>
    <row r="437" spans="1:6">
      <c r="A437" s="9">
        <v>42496.604166666664</v>
      </c>
      <c r="B437">
        <v>294.7</v>
      </c>
      <c r="C437">
        <v>298.89999999999998</v>
      </c>
      <c r="D437">
        <v>292.7</v>
      </c>
      <c r="E437">
        <v>297.60000000000002</v>
      </c>
      <c r="F437">
        <v>171357</v>
      </c>
    </row>
    <row r="438" spans="1:6">
      <c r="A438" s="9">
        <v>42494.604166666664</v>
      </c>
      <c r="B438">
        <v>286.5</v>
      </c>
      <c r="C438">
        <v>293.60000000000002</v>
      </c>
      <c r="D438">
        <v>285.60000000000002</v>
      </c>
      <c r="E438">
        <v>293.5</v>
      </c>
      <c r="F438">
        <v>149689</v>
      </c>
    </row>
    <row r="439" spans="1:6">
      <c r="A439" s="9">
        <v>42493.604166666664</v>
      </c>
      <c r="B439">
        <v>284.5</v>
      </c>
      <c r="C439">
        <v>285.60000000000002</v>
      </c>
      <c r="D439">
        <v>279.3</v>
      </c>
      <c r="E439">
        <v>283.5</v>
      </c>
      <c r="F439">
        <v>154902</v>
      </c>
    </row>
    <row r="440" spans="1:6">
      <c r="A440" s="9">
        <v>42492.604166666664</v>
      </c>
      <c r="B440">
        <v>285</v>
      </c>
      <c r="C440">
        <v>286.3</v>
      </c>
      <c r="D440">
        <v>283.39999999999998</v>
      </c>
      <c r="E440">
        <v>285.60000000000002</v>
      </c>
      <c r="F440">
        <v>92007</v>
      </c>
    </row>
    <row r="441" spans="1:6">
      <c r="A441" s="9">
        <v>42489.604166666664</v>
      </c>
      <c r="B441">
        <v>286.10000000000002</v>
      </c>
      <c r="C441">
        <v>287.8</v>
      </c>
      <c r="D441">
        <v>282.39999999999998</v>
      </c>
      <c r="E441">
        <v>284.89999999999998</v>
      </c>
      <c r="F441">
        <v>90348</v>
      </c>
    </row>
    <row r="442" spans="1:6">
      <c r="A442" s="9">
        <v>42488.604166666664</v>
      </c>
      <c r="B442">
        <v>287.2</v>
      </c>
      <c r="C442">
        <v>288.10000000000002</v>
      </c>
      <c r="D442">
        <v>281.7</v>
      </c>
      <c r="E442">
        <v>285.60000000000002</v>
      </c>
      <c r="F442">
        <v>95408</v>
      </c>
    </row>
    <row r="443" spans="1:6">
      <c r="A443" s="9">
        <v>42487.604166666664</v>
      </c>
      <c r="B443">
        <v>287.5</v>
      </c>
      <c r="C443">
        <v>290</v>
      </c>
      <c r="D443">
        <v>283.10000000000002</v>
      </c>
      <c r="E443">
        <v>286.8</v>
      </c>
      <c r="F443">
        <v>107399</v>
      </c>
    </row>
    <row r="444" spans="1:6">
      <c r="A444" s="9">
        <v>42486.604166666664</v>
      </c>
      <c r="B444">
        <v>279.7</v>
      </c>
      <c r="C444">
        <v>288</v>
      </c>
      <c r="D444">
        <v>279.7</v>
      </c>
      <c r="E444">
        <v>285</v>
      </c>
      <c r="F444">
        <v>209053</v>
      </c>
    </row>
    <row r="445" spans="1:6">
      <c r="A445" s="9">
        <v>42485.604166666664</v>
      </c>
      <c r="B445">
        <v>284.5</v>
      </c>
      <c r="C445">
        <v>285</v>
      </c>
      <c r="D445">
        <v>278.3</v>
      </c>
      <c r="E445">
        <v>279.7</v>
      </c>
      <c r="F445">
        <v>137832</v>
      </c>
    </row>
    <row r="446" spans="1:6">
      <c r="A446" s="9">
        <v>42482.604166666664</v>
      </c>
      <c r="B446">
        <v>279</v>
      </c>
      <c r="C446">
        <v>287.5</v>
      </c>
      <c r="D446">
        <v>278</v>
      </c>
      <c r="E446">
        <v>283</v>
      </c>
      <c r="F446">
        <v>224063</v>
      </c>
    </row>
    <row r="447" spans="1:6">
      <c r="A447" s="9">
        <v>42481.604166666664</v>
      </c>
      <c r="B447">
        <v>293.39999999999998</v>
      </c>
      <c r="C447">
        <v>294</v>
      </c>
      <c r="D447">
        <v>277.60000000000002</v>
      </c>
      <c r="E447">
        <v>279</v>
      </c>
      <c r="F447">
        <v>302445</v>
      </c>
    </row>
    <row r="448" spans="1:6">
      <c r="A448" s="9">
        <v>42480.604166666664</v>
      </c>
      <c r="B448">
        <v>297.8</v>
      </c>
      <c r="C448">
        <v>300.7</v>
      </c>
      <c r="D448">
        <v>291.89999999999998</v>
      </c>
      <c r="E448">
        <v>293.39999999999998</v>
      </c>
      <c r="F448">
        <v>150725</v>
      </c>
    </row>
    <row r="449" spans="1:6">
      <c r="A449" s="9">
        <v>42479.604166666664</v>
      </c>
      <c r="B449">
        <v>303</v>
      </c>
      <c r="C449">
        <v>305</v>
      </c>
      <c r="D449">
        <v>298</v>
      </c>
      <c r="E449">
        <v>299</v>
      </c>
      <c r="F449">
        <v>129020</v>
      </c>
    </row>
    <row r="450" spans="1:6">
      <c r="A450" s="9">
        <v>42478.604166666664</v>
      </c>
      <c r="B450">
        <v>300.7</v>
      </c>
      <c r="C450">
        <v>304.10000000000002</v>
      </c>
      <c r="D450">
        <v>297.8</v>
      </c>
      <c r="E450">
        <v>302.39999999999998</v>
      </c>
      <c r="F450">
        <v>125970</v>
      </c>
    </row>
    <row r="451" spans="1:6">
      <c r="A451" s="9">
        <v>42475.604166666664</v>
      </c>
      <c r="B451">
        <v>308.89999999999998</v>
      </c>
      <c r="C451">
        <v>311.39999999999998</v>
      </c>
      <c r="D451">
        <v>302.10000000000002</v>
      </c>
      <c r="E451">
        <v>303.8</v>
      </c>
      <c r="F451">
        <v>101431</v>
      </c>
    </row>
    <row r="452" spans="1:6">
      <c r="A452" s="9">
        <v>42474.604166666664</v>
      </c>
      <c r="B452">
        <v>311</v>
      </c>
      <c r="C452">
        <v>311.3</v>
      </c>
      <c r="D452">
        <v>307.3</v>
      </c>
      <c r="E452">
        <v>311.3</v>
      </c>
      <c r="F452">
        <v>96687</v>
      </c>
    </row>
    <row r="453" spans="1:6">
      <c r="A453" s="9">
        <v>42473.604166666664</v>
      </c>
      <c r="B453">
        <v>317.10000000000002</v>
      </c>
      <c r="C453">
        <v>318</v>
      </c>
      <c r="D453">
        <v>307.7</v>
      </c>
      <c r="E453">
        <v>310.39999999999998</v>
      </c>
      <c r="F453">
        <v>224482</v>
      </c>
    </row>
    <row r="454" spans="1:6">
      <c r="A454" s="9">
        <v>42472.604166666664</v>
      </c>
      <c r="B454">
        <v>309.10000000000002</v>
      </c>
      <c r="C454">
        <v>315.8</v>
      </c>
      <c r="D454">
        <v>305.8</v>
      </c>
      <c r="E454">
        <v>315.8</v>
      </c>
      <c r="F454">
        <v>161865</v>
      </c>
    </row>
    <row r="455" spans="1:6">
      <c r="A455" s="9">
        <v>42471.604166666664</v>
      </c>
      <c r="B455">
        <v>314.39999999999998</v>
      </c>
      <c r="C455">
        <v>314.39999999999998</v>
      </c>
      <c r="D455">
        <v>305.39999999999998</v>
      </c>
      <c r="E455">
        <v>309.10000000000002</v>
      </c>
      <c r="F455">
        <v>209025</v>
      </c>
    </row>
    <row r="456" spans="1:6">
      <c r="A456" s="9">
        <v>42468.604166666664</v>
      </c>
      <c r="B456">
        <v>323.39999999999998</v>
      </c>
      <c r="C456">
        <v>325</v>
      </c>
      <c r="D456">
        <v>317.2</v>
      </c>
      <c r="E456">
        <v>319.3</v>
      </c>
      <c r="F456">
        <v>265713</v>
      </c>
    </row>
    <row r="457" spans="1:6">
      <c r="A457" s="9">
        <v>42467.604166666664</v>
      </c>
      <c r="B457">
        <v>323.2</v>
      </c>
      <c r="C457">
        <v>324</v>
      </c>
      <c r="D457">
        <v>320.89999999999998</v>
      </c>
      <c r="E457">
        <v>322.3</v>
      </c>
      <c r="F457">
        <v>214337</v>
      </c>
    </row>
    <row r="458" spans="1:6">
      <c r="A458" s="9">
        <v>42466.604166666664</v>
      </c>
      <c r="B458">
        <v>318</v>
      </c>
      <c r="C458">
        <v>323.39999999999998</v>
      </c>
      <c r="D458">
        <v>313.3</v>
      </c>
      <c r="E458">
        <v>323.39999999999998</v>
      </c>
      <c r="F458">
        <v>168588</v>
      </c>
    </row>
    <row r="459" spans="1:6">
      <c r="A459" s="9">
        <v>42465.604166666664</v>
      </c>
      <c r="B459">
        <v>318.89999999999998</v>
      </c>
      <c r="C459">
        <v>318.89999999999998</v>
      </c>
      <c r="D459">
        <v>310.7</v>
      </c>
      <c r="E459">
        <v>317.5</v>
      </c>
      <c r="F459">
        <v>162782</v>
      </c>
    </row>
    <row r="460" spans="1:6">
      <c r="A460" s="9">
        <v>42464.604166666664</v>
      </c>
      <c r="B460">
        <v>320.39999999999998</v>
      </c>
      <c r="C460">
        <v>325.3</v>
      </c>
      <c r="D460">
        <v>319.5</v>
      </c>
      <c r="E460">
        <v>322.3</v>
      </c>
      <c r="F460">
        <v>70043</v>
      </c>
    </row>
    <row r="461" spans="1:6">
      <c r="A461" s="9">
        <v>42461.604166666664</v>
      </c>
      <c r="B461">
        <v>318</v>
      </c>
      <c r="C461">
        <v>320.5</v>
      </c>
      <c r="D461">
        <v>311</v>
      </c>
      <c r="E461">
        <v>319.10000000000002</v>
      </c>
      <c r="F461">
        <v>137039</v>
      </c>
    </row>
    <row r="462" spans="1:6">
      <c r="A462" s="9">
        <v>42460.604166666664</v>
      </c>
      <c r="B462">
        <v>332</v>
      </c>
      <c r="C462">
        <v>332.4</v>
      </c>
      <c r="D462">
        <v>319.7</v>
      </c>
      <c r="E462">
        <v>320.5</v>
      </c>
      <c r="F462">
        <v>185620</v>
      </c>
    </row>
    <row r="463" spans="1:6">
      <c r="A463" s="9">
        <v>42459.604166666664</v>
      </c>
      <c r="B463">
        <v>329.1</v>
      </c>
      <c r="C463">
        <v>334.6</v>
      </c>
      <c r="D463">
        <v>327.10000000000002</v>
      </c>
      <c r="E463">
        <v>330.5</v>
      </c>
      <c r="F463">
        <v>171213</v>
      </c>
    </row>
    <row r="464" spans="1:6">
      <c r="A464" s="9">
        <v>42458.604166666664</v>
      </c>
      <c r="B464">
        <v>329</v>
      </c>
      <c r="C464">
        <v>329</v>
      </c>
      <c r="D464">
        <v>324</v>
      </c>
      <c r="E464">
        <v>325</v>
      </c>
      <c r="F464">
        <v>138299</v>
      </c>
    </row>
    <row r="465" spans="1:6">
      <c r="A465" s="9">
        <v>42452.645833333336</v>
      </c>
      <c r="B465">
        <v>322.5</v>
      </c>
      <c r="C465">
        <v>329.8</v>
      </c>
      <c r="D465">
        <v>321.60000000000002</v>
      </c>
      <c r="E465">
        <v>328.9</v>
      </c>
      <c r="F465">
        <v>125690</v>
      </c>
    </row>
    <row r="466" spans="1:6">
      <c r="A466" s="9">
        <v>42451.645833333336</v>
      </c>
      <c r="B466">
        <v>317.89999999999998</v>
      </c>
      <c r="C466">
        <v>322</v>
      </c>
      <c r="D466">
        <v>316</v>
      </c>
      <c r="E466">
        <v>320.39999999999998</v>
      </c>
      <c r="F466">
        <v>110828</v>
      </c>
    </row>
    <row r="467" spans="1:6">
      <c r="A467" s="9">
        <v>42450.645833333336</v>
      </c>
      <c r="B467">
        <v>319</v>
      </c>
      <c r="C467">
        <v>321.5</v>
      </c>
      <c r="D467">
        <v>317.39999999999998</v>
      </c>
      <c r="E467">
        <v>318.8</v>
      </c>
      <c r="F467">
        <v>57829</v>
      </c>
    </row>
    <row r="468" spans="1:6">
      <c r="A468" s="9">
        <v>42447.645833333336</v>
      </c>
      <c r="B468">
        <v>323</v>
      </c>
      <c r="C468">
        <v>323</v>
      </c>
      <c r="D468">
        <v>315.89999999999998</v>
      </c>
      <c r="E468">
        <v>318.7</v>
      </c>
      <c r="F468">
        <v>116457</v>
      </c>
    </row>
    <row r="469" spans="1:6">
      <c r="A469" s="9">
        <v>42446.645833333336</v>
      </c>
      <c r="B469">
        <v>320</v>
      </c>
      <c r="C469">
        <v>322.89999999999998</v>
      </c>
      <c r="D469">
        <v>314.3</v>
      </c>
      <c r="E469">
        <v>322.89999999999998</v>
      </c>
      <c r="F469">
        <v>278676</v>
      </c>
    </row>
    <row r="470" spans="1:6">
      <c r="A470" s="9">
        <v>42445.645833333336</v>
      </c>
      <c r="B470">
        <v>322.7</v>
      </c>
      <c r="C470">
        <v>324</v>
      </c>
      <c r="D470">
        <v>317.39999999999998</v>
      </c>
      <c r="E470">
        <v>319.7</v>
      </c>
      <c r="F470">
        <v>113680</v>
      </c>
    </row>
    <row r="471" spans="1:6">
      <c r="A471" s="9">
        <v>42444.645833333336</v>
      </c>
      <c r="B471">
        <v>317.60000000000002</v>
      </c>
      <c r="C471">
        <v>323.7</v>
      </c>
      <c r="D471">
        <v>314.8</v>
      </c>
      <c r="E471">
        <v>320.60000000000002</v>
      </c>
      <c r="F471">
        <v>232383</v>
      </c>
    </row>
    <row r="472" spans="1:6">
      <c r="A472" s="9">
        <v>42443.645833333336</v>
      </c>
      <c r="B472">
        <v>317</v>
      </c>
      <c r="C472">
        <v>317</v>
      </c>
      <c r="D472">
        <v>313</v>
      </c>
      <c r="E472">
        <v>317</v>
      </c>
      <c r="F472">
        <v>174210</v>
      </c>
    </row>
    <row r="473" spans="1:6">
      <c r="A473" s="9">
        <v>42440.645833333336</v>
      </c>
      <c r="B473">
        <v>312.60000000000002</v>
      </c>
      <c r="C473">
        <v>315.89999999999998</v>
      </c>
      <c r="D473">
        <v>310</v>
      </c>
      <c r="E473">
        <v>315</v>
      </c>
      <c r="F473">
        <v>145753</v>
      </c>
    </row>
    <row r="474" spans="1:6">
      <c r="A474" s="9">
        <v>42439.645833333336</v>
      </c>
      <c r="B474">
        <v>316.10000000000002</v>
      </c>
      <c r="C474">
        <v>316.8</v>
      </c>
      <c r="D474">
        <v>309.7</v>
      </c>
      <c r="E474">
        <v>313.7</v>
      </c>
      <c r="F474">
        <v>149268</v>
      </c>
    </row>
    <row r="475" spans="1:6">
      <c r="A475" s="9">
        <v>42438.645833333336</v>
      </c>
      <c r="B475">
        <v>301</v>
      </c>
      <c r="C475">
        <v>316.5</v>
      </c>
      <c r="D475">
        <v>300.8</v>
      </c>
      <c r="E475">
        <v>315.2</v>
      </c>
      <c r="F475">
        <v>186739</v>
      </c>
    </row>
    <row r="476" spans="1:6">
      <c r="A476" s="9">
        <v>42437.645833333336</v>
      </c>
      <c r="B476">
        <v>307.3</v>
      </c>
      <c r="C476">
        <v>307.3</v>
      </c>
      <c r="D476">
        <v>297.5</v>
      </c>
      <c r="E476">
        <v>301.7</v>
      </c>
      <c r="F476">
        <v>250744</v>
      </c>
    </row>
    <row r="477" spans="1:6">
      <c r="A477" s="9">
        <v>42436.645833333336</v>
      </c>
      <c r="B477">
        <v>315</v>
      </c>
      <c r="C477">
        <v>315.89999999999998</v>
      </c>
      <c r="D477">
        <v>305.10000000000002</v>
      </c>
      <c r="E477">
        <v>307.2</v>
      </c>
      <c r="F477">
        <v>125628</v>
      </c>
    </row>
    <row r="478" spans="1:6">
      <c r="A478" s="9">
        <v>42433.645833333336</v>
      </c>
      <c r="B478">
        <v>309.60000000000002</v>
      </c>
      <c r="C478">
        <v>315.89999999999998</v>
      </c>
      <c r="D478">
        <v>308</v>
      </c>
      <c r="E478">
        <v>312.8</v>
      </c>
      <c r="F478">
        <v>172920</v>
      </c>
    </row>
    <row r="479" spans="1:6">
      <c r="A479" s="9">
        <v>42432.645833333336</v>
      </c>
      <c r="B479">
        <v>307.5</v>
      </c>
      <c r="C479">
        <v>311.10000000000002</v>
      </c>
      <c r="D479">
        <v>301.89999999999998</v>
      </c>
      <c r="E479">
        <v>306.60000000000002</v>
      </c>
      <c r="F479">
        <v>127648</v>
      </c>
    </row>
    <row r="480" spans="1:6">
      <c r="A480" s="9">
        <v>42431.645833333336</v>
      </c>
      <c r="B480">
        <v>317.39999999999998</v>
      </c>
      <c r="C480">
        <v>319.3</v>
      </c>
      <c r="D480">
        <v>305.39999999999998</v>
      </c>
      <c r="E480">
        <v>307.3</v>
      </c>
      <c r="F480">
        <v>212166</v>
      </c>
    </row>
    <row r="481" spans="1:6">
      <c r="A481" s="9">
        <v>42430.645833333336</v>
      </c>
      <c r="B481">
        <v>312</v>
      </c>
      <c r="C481">
        <v>320</v>
      </c>
      <c r="D481">
        <v>310</v>
      </c>
      <c r="E481">
        <v>316</v>
      </c>
      <c r="F481">
        <v>218320</v>
      </c>
    </row>
    <row r="482" spans="1:6">
      <c r="A482" s="9">
        <v>42429.645833333336</v>
      </c>
      <c r="B482">
        <v>311.60000000000002</v>
      </c>
      <c r="C482">
        <v>313.60000000000002</v>
      </c>
      <c r="D482">
        <v>306.7</v>
      </c>
      <c r="E482">
        <v>312</v>
      </c>
      <c r="F482">
        <v>240168</v>
      </c>
    </row>
    <row r="483" spans="1:6">
      <c r="A483" s="9">
        <v>42426.645833333336</v>
      </c>
      <c r="B483">
        <v>322</v>
      </c>
      <c r="C483">
        <v>323.7</v>
      </c>
      <c r="D483">
        <v>311.89999999999998</v>
      </c>
      <c r="E483">
        <v>312.3</v>
      </c>
      <c r="F483">
        <v>312698</v>
      </c>
    </row>
    <row r="484" spans="1:6">
      <c r="A484" s="9">
        <v>42425.645833333336</v>
      </c>
      <c r="B484">
        <v>317.89999999999998</v>
      </c>
      <c r="C484">
        <v>321.8</v>
      </c>
      <c r="D484">
        <v>315.7</v>
      </c>
      <c r="E484">
        <v>319.89999999999998</v>
      </c>
      <c r="F484">
        <v>325688</v>
      </c>
    </row>
    <row r="485" spans="1:6">
      <c r="A485" s="9">
        <v>42424.645833333336</v>
      </c>
      <c r="B485">
        <v>302.3</v>
      </c>
      <c r="C485">
        <v>314.89999999999998</v>
      </c>
      <c r="D485">
        <v>302.3</v>
      </c>
      <c r="E485">
        <v>312.3</v>
      </c>
      <c r="F485">
        <v>354470</v>
      </c>
    </row>
    <row r="486" spans="1:6">
      <c r="A486" s="9">
        <v>42423.645833333336</v>
      </c>
      <c r="B486">
        <v>298.5</v>
      </c>
      <c r="C486">
        <v>298.5</v>
      </c>
      <c r="D486">
        <v>290.60000000000002</v>
      </c>
      <c r="E486">
        <v>295.8</v>
      </c>
      <c r="F486">
        <v>157906</v>
      </c>
    </row>
    <row r="487" spans="1:6">
      <c r="A487" s="9">
        <v>42422.645833333336</v>
      </c>
      <c r="B487">
        <v>298</v>
      </c>
      <c r="C487">
        <v>302.10000000000002</v>
      </c>
      <c r="D487">
        <v>296.2</v>
      </c>
      <c r="E487">
        <v>298.2</v>
      </c>
      <c r="F487">
        <v>155274</v>
      </c>
    </row>
    <row r="488" spans="1:6">
      <c r="A488" s="9">
        <v>42419.645833333336</v>
      </c>
      <c r="B488">
        <v>297.60000000000002</v>
      </c>
      <c r="C488">
        <v>298.5</v>
      </c>
      <c r="D488">
        <v>293.5</v>
      </c>
      <c r="E488">
        <v>296.5</v>
      </c>
      <c r="F488">
        <v>150170</v>
      </c>
    </row>
    <row r="489" spans="1:6">
      <c r="A489" s="9">
        <v>42418.645833333336</v>
      </c>
      <c r="B489">
        <v>292.3</v>
      </c>
      <c r="C489">
        <v>297</v>
      </c>
      <c r="D489">
        <v>292</v>
      </c>
      <c r="E489">
        <v>296.10000000000002</v>
      </c>
      <c r="F489">
        <v>229752</v>
      </c>
    </row>
    <row r="490" spans="1:6">
      <c r="A490" s="9">
        <v>42417.645833333336</v>
      </c>
      <c r="B490">
        <v>287.3</v>
      </c>
      <c r="C490">
        <v>292.7</v>
      </c>
      <c r="D490">
        <v>286</v>
      </c>
      <c r="E490">
        <v>291.2</v>
      </c>
      <c r="F490">
        <v>238520</v>
      </c>
    </row>
    <row r="491" spans="1:6">
      <c r="A491" s="9">
        <v>42416.645833333336</v>
      </c>
      <c r="B491">
        <v>289.10000000000002</v>
      </c>
      <c r="C491">
        <v>291</v>
      </c>
      <c r="D491">
        <v>280.39999999999998</v>
      </c>
      <c r="E491">
        <v>286.7</v>
      </c>
      <c r="F491">
        <v>157278</v>
      </c>
    </row>
    <row r="492" spans="1:6">
      <c r="A492" s="9">
        <v>42415.645833333336</v>
      </c>
      <c r="B492">
        <v>284</v>
      </c>
      <c r="C492">
        <v>289.5</v>
      </c>
      <c r="D492">
        <v>282</v>
      </c>
      <c r="E492">
        <v>288.8</v>
      </c>
      <c r="F492">
        <v>128721</v>
      </c>
    </row>
    <row r="493" spans="1:6">
      <c r="A493" s="9">
        <v>42412.645833333336</v>
      </c>
      <c r="B493">
        <v>275</v>
      </c>
      <c r="C493">
        <v>277.60000000000002</v>
      </c>
      <c r="D493">
        <v>271.10000000000002</v>
      </c>
      <c r="E493">
        <v>277.60000000000002</v>
      </c>
      <c r="F493">
        <v>193240</v>
      </c>
    </row>
    <row r="494" spans="1:6">
      <c r="A494" s="9">
        <v>42411.645833333336</v>
      </c>
      <c r="B494">
        <v>282.10000000000002</v>
      </c>
      <c r="C494">
        <v>282.10000000000002</v>
      </c>
      <c r="D494">
        <v>273.60000000000002</v>
      </c>
      <c r="E494">
        <v>274.89999999999998</v>
      </c>
      <c r="F494">
        <v>178101</v>
      </c>
    </row>
    <row r="495" spans="1:6">
      <c r="A495" s="9">
        <v>42410.645833333336</v>
      </c>
      <c r="B495">
        <v>274.89999999999998</v>
      </c>
      <c r="C495">
        <v>286</v>
      </c>
      <c r="D495">
        <v>274.3</v>
      </c>
      <c r="E495">
        <v>283.5</v>
      </c>
      <c r="F495">
        <v>135465</v>
      </c>
    </row>
    <row r="496" spans="1:6">
      <c r="A496" s="9">
        <v>42409.645833333336</v>
      </c>
      <c r="B496">
        <v>278</v>
      </c>
      <c r="C496">
        <v>282</v>
      </c>
      <c r="D496">
        <v>269</v>
      </c>
      <c r="E496">
        <v>274.89999999999998</v>
      </c>
      <c r="F496">
        <v>197024</v>
      </c>
    </row>
    <row r="497" spans="1:6">
      <c r="A497" s="9">
        <v>42408.645833333336</v>
      </c>
      <c r="B497">
        <v>291</v>
      </c>
      <c r="C497">
        <v>291.39999999999998</v>
      </c>
      <c r="D497">
        <v>276.8</v>
      </c>
      <c r="E497">
        <v>277.7</v>
      </c>
      <c r="F497">
        <v>193491</v>
      </c>
    </row>
    <row r="498" spans="1:6">
      <c r="A498" s="9">
        <v>42405.645833333336</v>
      </c>
      <c r="B498">
        <v>286.8</v>
      </c>
      <c r="C498">
        <v>294.2</v>
      </c>
      <c r="D498">
        <v>283.89999999999998</v>
      </c>
      <c r="E498">
        <v>291</v>
      </c>
      <c r="F498">
        <v>213208</v>
      </c>
    </row>
    <row r="499" spans="1:6">
      <c r="A499" s="9">
        <v>42404.645833333336</v>
      </c>
      <c r="B499">
        <v>294.39999999999998</v>
      </c>
      <c r="C499">
        <v>296</v>
      </c>
      <c r="D499">
        <v>280.5</v>
      </c>
      <c r="E499">
        <v>285.2</v>
      </c>
      <c r="F499">
        <v>164281</v>
      </c>
    </row>
    <row r="500" spans="1:6">
      <c r="A500" s="9">
        <v>42403.645833333336</v>
      </c>
      <c r="B500">
        <v>288.5</v>
      </c>
      <c r="C500">
        <v>296.7</v>
      </c>
      <c r="D500">
        <v>287.39999999999998</v>
      </c>
      <c r="E500">
        <v>292.7</v>
      </c>
      <c r="F500">
        <v>177652</v>
      </c>
    </row>
    <row r="501" spans="1:6">
      <c r="A501" s="9">
        <v>42402.645833333336</v>
      </c>
      <c r="B501">
        <v>288.5</v>
      </c>
      <c r="C501">
        <v>288.5</v>
      </c>
      <c r="D501">
        <v>284.2</v>
      </c>
      <c r="E501">
        <v>287.5</v>
      </c>
      <c r="F501">
        <v>110260</v>
      </c>
    </row>
    <row r="502" spans="1:6">
      <c r="A502" s="9">
        <v>42401.645833333336</v>
      </c>
      <c r="B502">
        <v>290</v>
      </c>
      <c r="C502">
        <v>294.5</v>
      </c>
      <c r="D502">
        <v>284.2</v>
      </c>
      <c r="E502">
        <v>288.5</v>
      </c>
      <c r="F502">
        <v>195389</v>
      </c>
    </row>
    <row r="503" spans="1:6">
      <c r="A503" s="9">
        <v>42398.645833333336</v>
      </c>
      <c r="B503">
        <v>280</v>
      </c>
      <c r="C503">
        <v>289.39999999999998</v>
      </c>
      <c r="D503">
        <v>280</v>
      </c>
      <c r="E503">
        <v>288.10000000000002</v>
      </c>
      <c r="F503">
        <v>207419</v>
      </c>
    </row>
    <row r="504" spans="1:6">
      <c r="A504" s="9">
        <v>42397.645833333336</v>
      </c>
      <c r="B504">
        <v>277.2</v>
      </c>
      <c r="C504">
        <v>282.39999999999998</v>
      </c>
      <c r="D504">
        <v>276</v>
      </c>
      <c r="E504">
        <v>280</v>
      </c>
      <c r="F504">
        <v>268435</v>
      </c>
    </row>
    <row r="505" spans="1:6">
      <c r="A505" s="9">
        <v>42396.645833333336</v>
      </c>
      <c r="B505">
        <v>279</v>
      </c>
      <c r="C505">
        <v>279</v>
      </c>
      <c r="D505">
        <v>270.60000000000002</v>
      </c>
      <c r="E505">
        <v>276.60000000000002</v>
      </c>
      <c r="F505">
        <v>154694</v>
      </c>
    </row>
    <row r="506" spans="1:6">
      <c r="A506" s="9">
        <v>42395.645833333336</v>
      </c>
      <c r="B506">
        <v>277.10000000000002</v>
      </c>
      <c r="C506">
        <v>285</v>
      </c>
      <c r="D506">
        <v>275.7</v>
      </c>
      <c r="E506">
        <v>278.5</v>
      </c>
      <c r="F506">
        <v>194997</v>
      </c>
    </row>
    <row r="507" spans="1:6">
      <c r="A507" s="9">
        <v>42394.645833333336</v>
      </c>
      <c r="B507">
        <v>280</v>
      </c>
      <c r="C507">
        <v>282.5</v>
      </c>
      <c r="D507">
        <v>276.10000000000002</v>
      </c>
      <c r="E507">
        <v>279</v>
      </c>
      <c r="F507">
        <v>191718</v>
      </c>
    </row>
    <row r="508" spans="1:6">
      <c r="A508" s="9">
        <v>42391.645833333336</v>
      </c>
      <c r="B508">
        <v>275</v>
      </c>
      <c r="C508">
        <v>281.89999999999998</v>
      </c>
      <c r="D508">
        <v>273.39999999999998</v>
      </c>
      <c r="E508">
        <v>278.8</v>
      </c>
      <c r="F508">
        <v>231707</v>
      </c>
    </row>
    <row r="509" spans="1:6">
      <c r="A509" s="9">
        <v>42390.645833333336</v>
      </c>
      <c r="B509">
        <v>261.10000000000002</v>
      </c>
      <c r="C509">
        <v>272.10000000000002</v>
      </c>
      <c r="D509">
        <v>261</v>
      </c>
      <c r="E509">
        <v>271</v>
      </c>
      <c r="F509">
        <v>213780</v>
      </c>
    </row>
    <row r="510" spans="1:6">
      <c r="A510" s="9">
        <v>42389.645833333336</v>
      </c>
      <c r="B510">
        <v>263.89999999999998</v>
      </c>
      <c r="C510">
        <v>267.8</v>
      </c>
      <c r="D510">
        <v>259.39999999999998</v>
      </c>
      <c r="E510">
        <v>261.10000000000002</v>
      </c>
      <c r="F510">
        <v>151604</v>
      </c>
    </row>
    <row r="511" spans="1:6">
      <c r="A511" s="9">
        <v>42388.645833333336</v>
      </c>
      <c r="B511">
        <v>260.2</v>
      </c>
      <c r="C511">
        <v>270.5</v>
      </c>
      <c r="D511">
        <v>259</v>
      </c>
      <c r="E511">
        <v>270</v>
      </c>
      <c r="F511">
        <v>152440</v>
      </c>
    </row>
    <row r="512" spans="1:6">
      <c r="A512" s="9">
        <v>42387.645833333336</v>
      </c>
      <c r="B512">
        <v>260</v>
      </c>
      <c r="C512">
        <v>264.89999999999998</v>
      </c>
      <c r="D512">
        <v>255</v>
      </c>
      <c r="E512">
        <v>255.2</v>
      </c>
      <c r="F512">
        <v>138504</v>
      </c>
    </row>
    <row r="513" spans="1:6">
      <c r="A513" s="9">
        <v>42384.645833333336</v>
      </c>
      <c r="B513">
        <v>264</v>
      </c>
      <c r="C513">
        <v>267.5</v>
      </c>
      <c r="D513">
        <v>259.5</v>
      </c>
      <c r="E513">
        <v>263.3</v>
      </c>
      <c r="F513">
        <v>190158</v>
      </c>
    </row>
    <row r="514" spans="1:6">
      <c r="A514" s="9">
        <v>42383.645833333336</v>
      </c>
      <c r="B514">
        <v>270</v>
      </c>
      <c r="C514">
        <v>270.10000000000002</v>
      </c>
      <c r="D514">
        <v>259.10000000000002</v>
      </c>
      <c r="E514">
        <v>260.3</v>
      </c>
      <c r="F514">
        <v>166550</v>
      </c>
    </row>
    <row r="515" spans="1:6">
      <c r="A515" s="9">
        <v>42382.645833333336</v>
      </c>
      <c r="B515">
        <v>268.8</v>
      </c>
      <c r="C515">
        <v>281.5</v>
      </c>
      <c r="D515">
        <v>268.8</v>
      </c>
      <c r="E515">
        <v>272.5</v>
      </c>
      <c r="F515">
        <v>307344</v>
      </c>
    </row>
    <row r="516" spans="1:6">
      <c r="A516" s="9">
        <v>42381.645833333336</v>
      </c>
      <c r="B516">
        <v>261.39999999999998</v>
      </c>
      <c r="C516">
        <v>271.89999999999998</v>
      </c>
      <c r="D516">
        <v>259.5</v>
      </c>
      <c r="E516">
        <v>268.8</v>
      </c>
      <c r="F516">
        <v>192814</v>
      </c>
    </row>
    <row r="517" spans="1:6">
      <c r="A517" s="9">
        <v>42380.645833333336</v>
      </c>
      <c r="B517">
        <v>260.8</v>
      </c>
      <c r="C517">
        <v>263.7</v>
      </c>
      <c r="D517">
        <v>257.3</v>
      </c>
      <c r="E517">
        <v>261.3</v>
      </c>
      <c r="F517">
        <v>187932</v>
      </c>
    </row>
    <row r="518" spans="1:6">
      <c r="A518" s="9">
        <v>42377.645833333336</v>
      </c>
      <c r="B518">
        <v>260.7</v>
      </c>
      <c r="C518">
        <v>263.39999999999998</v>
      </c>
      <c r="D518">
        <v>259</v>
      </c>
      <c r="E518">
        <v>261</v>
      </c>
      <c r="F518">
        <v>192168</v>
      </c>
    </row>
    <row r="519" spans="1:6">
      <c r="A519" s="9">
        <v>42376.645833333336</v>
      </c>
      <c r="B519">
        <v>261</v>
      </c>
      <c r="C519">
        <v>263</v>
      </c>
      <c r="D519">
        <v>253</v>
      </c>
      <c r="E519">
        <v>260.89999999999998</v>
      </c>
      <c r="F519">
        <v>203124</v>
      </c>
    </row>
    <row r="520" spans="1:6">
      <c r="A520" s="9">
        <v>42375.645833333336</v>
      </c>
      <c r="B520">
        <v>254.1</v>
      </c>
      <c r="C520">
        <v>266.3</v>
      </c>
      <c r="D520">
        <v>252.6</v>
      </c>
      <c r="E520">
        <v>265</v>
      </c>
      <c r="F520">
        <v>236640</v>
      </c>
    </row>
    <row r="521" spans="1:6">
      <c r="A521" s="9">
        <v>42374.645833333336</v>
      </c>
      <c r="B521">
        <v>257.89999999999998</v>
      </c>
      <c r="C521">
        <v>259</v>
      </c>
      <c r="D521">
        <v>252.1</v>
      </c>
      <c r="E521">
        <v>252.6</v>
      </c>
      <c r="F521">
        <v>200418</v>
      </c>
    </row>
    <row r="522" spans="1:6">
      <c r="A522" s="9">
        <v>42373.645833333336</v>
      </c>
      <c r="B522">
        <v>261.8</v>
      </c>
      <c r="C522">
        <v>262</v>
      </c>
      <c r="D522">
        <v>255.5</v>
      </c>
      <c r="E522">
        <v>257.5</v>
      </c>
      <c r="F522">
        <v>140868</v>
      </c>
    </row>
    <row r="523" spans="1:6">
      <c r="A523" s="9">
        <v>42368.645833333336</v>
      </c>
      <c r="B523">
        <v>254</v>
      </c>
      <c r="C523">
        <v>264.3</v>
      </c>
      <c r="D523">
        <v>253.6</v>
      </c>
      <c r="E523">
        <v>261.8</v>
      </c>
      <c r="F523">
        <v>122014</v>
      </c>
    </row>
    <row r="524" spans="1:6">
      <c r="A524" s="9">
        <v>42367.645833333336</v>
      </c>
      <c r="B524">
        <v>253</v>
      </c>
      <c r="C524">
        <v>254</v>
      </c>
      <c r="D524">
        <v>251.3</v>
      </c>
      <c r="E524">
        <v>253.2</v>
      </c>
      <c r="F524">
        <v>110257</v>
      </c>
    </row>
    <row r="525" spans="1:6">
      <c r="A525" s="9">
        <v>42366</v>
      </c>
      <c r="B525">
        <v>250.5</v>
      </c>
      <c r="C525">
        <v>253.9</v>
      </c>
      <c r="D525">
        <v>249.1</v>
      </c>
      <c r="E525">
        <v>251.2</v>
      </c>
      <c r="F525">
        <v>93974</v>
      </c>
    </row>
    <row r="526" spans="1:6">
      <c r="A526" s="9">
        <v>42361</v>
      </c>
      <c r="B526">
        <v>248</v>
      </c>
      <c r="C526">
        <v>250.5</v>
      </c>
      <c r="D526">
        <v>241.7</v>
      </c>
      <c r="E526">
        <v>249.6</v>
      </c>
      <c r="F526">
        <v>173158</v>
      </c>
    </row>
    <row r="527" spans="1:6">
      <c r="A527" s="9">
        <v>42360</v>
      </c>
      <c r="B527">
        <v>252</v>
      </c>
      <c r="C527">
        <v>253.9</v>
      </c>
      <c r="D527">
        <v>247</v>
      </c>
      <c r="E527">
        <v>248</v>
      </c>
      <c r="F527">
        <v>142540</v>
      </c>
    </row>
    <row r="528" spans="1:6">
      <c r="A528" s="9">
        <v>42359</v>
      </c>
      <c r="B528">
        <v>249</v>
      </c>
      <c r="C528">
        <v>254</v>
      </c>
      <c r="D528">
        <v>248</v>
      </c>
      <c r="E528">
        <v>251.9</v>
      </c>
      <c r="F528">
        <v>148210</v>
      </c>
    </row>
    <row r="529" spans="1:6">
      <c r="A529" s="9">
        <v>42356</v>
      </c>
      <c r="B529">
        <v>249</v>
      </c>
      <c r="C529">
        <v>250</v>
      </c>
      <c r="D529">
        <v>247</v>
      </c>
      <c r="E529">
        <v>248.8</v>
      </c>
      <c r="F529">
        <v>190392</v>
      </c>
    </row>
    <row r="530" spans="1:6">
      <c r="A530" s="9">
        <v>42355</v>
      </c>
      <c r="B530">
        <v>242.5</v>
      </c>
      <c r="C530">
        <v>251</v>
      </c>
      <c r="D530">
        <v>242</v>
      </c>
      <c r="E530">
        <v>248</v>
      </c>
      <c r="F530">
        <v>417066</v>
      </c>
    </row>
    <row r="531" spans="1:6">
      <c r="A531" s="9">
        <v>42354</v>
      </c>
      <c r="B531">
        <v>241</v>
      </c>
      <c r="C531">
        <v>242.5</v>
      </c>
      <c r="D531">
        <v>238</v>
      </c>
      <c r="E531">
        <v>240.5</v>
      </c>
      <c r="F531">
        <v>109286</v>
      </c>
    </row>
    <row r="532" spans="1:6">
      <c r="A532" s="9">
        <v>42353</v>
      </c>
      <c r="B532">
        <v>234.5</v>
      </c>
      <c r="C532">
        <v>241</v>
      </c>
      <c r="D532">
        <v>233.5</v>
      </c>
      <c r="E532">
        <v>240.5</v>
      </c>
      <c r="F532">
        <v>121590</v>
      </c>
    </row>
    <row r="533" spans="1:6">
      <c r="A533" s="9">
        <v>42352</v>
      </c>
      <c r="B533">
        <v>239.5</v>
      </c>
      <c r="C533">
        <v>240</v>
      </c>
      <c r="D533">
        <v>230.5</v>
      </c>
      <c r="E533">
        <v>234</v>
      </c>
      <c r="F533">
        <v>182448</v>
      </c>
    </row>
    <row r="534" spans="1:6">
      <c r="A534" s="9">
        <v>42349</v>
      </c>
      <c r="B534">
        <v>241</v>
      </c>
      <c r="C534">
        <v>244.5</v>
      </c>
      <c r="D534">
        <v>238</v>
      </c>
      <c r="E534">
        <v>239.5</v>
      </c>
      <c r="F534">
        <v>191362</v>
      </c>
    </row>
    <row r="535" spans="1:6">
      <c r="A535" s="9">
        <v>42348</v>
      </c>
      <c r="B535">
        <v>248.5</v>
      </c>
      <c r="C535">
        <v>248.5</v>
      </c>
      <c r="D535">
        <v>239</v>
      </c>
      <c r="E535">
        <v>241</v>
      </c>
      <c r="F535">
        <v>168259</v>
      </c>
    </row>
    <row r="536" spans="1:6">
      <c r="A536" s="9">
        <v>42347</v>
      </c>
      <c r="B536">
        <v>248</v>
      </c>
      <c r="C536">
        <v>252</v>
      </c>
      <c r="D536">
        <v>248</v>
      </c>
      <c r="E536">
        <v>248</v>
      </c>
      <c r="F536">
        <v>134691</v>
      </c>
    </row>
    <row r="537" spans="1:6">
      <c r="A537" s="9">
        <v>42346</v>
      </c>
      <c r="B537">
        <v>249</v>
      </c>
      <c r="C537">
        <v>252</v>
      </c>
      <c r="D537">
        <v>246.5</v>
      </c>
      <c r="E537">
        <v>248</v>
      </c>
      <c r="F537">
        <v>149626</v>
      </c>
    </row>
    <row r="538" spans="1:6">
      <c r="A538" s="9">
        <v>42345</v>
      </c>
      <c r="B538">
        <v>251</v>
      </c>
      <c r="C538">
        <v>254</v>
      </c>
      <c r="D538">
        <v>249</v>
      </c>
      <c r="E538">
        <v>251</v>
      </c>
      <c r="F538">
        <v>141755</v>
      </c>
    </row>
    <row r="539" spans="1:6">
      <c r="A539" s="9">
        <v>42342</v>
      </c>
      <c r="B539">
        <v>247.5</v>
      </c>
      <c r="C539">
        <v>251</v>
      </c>
      <c r="D539">
        <v>244.5</v>
      </c>
      <c r="E539">
        <v>247.5</v>
      </c>
      <c r="F539">
        <v>166451</v>
      </c>
    </row>
    <row r="540" spans="1:6">
      <c r="A540" s="9">
        <v>42341</v>
      </c>
      <c r="B540">
        <v>245.5</v>
      </c>
      <c r="C540">
        <v>251</v>
      </c>
      <c r="D540">
        <v>245.5</v>
      </c>
      <c r="E540">
        <v>247</v>
      </c>
      <c r="F540">
        <v>242909</v>
      </c>
    </row>
    <row r="541" spans="1:6">
      <c r="A541" s="9">
        <v>42340</v>
      </c>
      <c r="B541">
        <v>239.5</v>
      </c>
      <c r="C541">
        <v>246</v>
      </c>
      <c r="D541">
        <v>239.5</v>
      </c>
      <c r="E541">
        <v>245.5</v>
      </c>
      <c r="F541">
        <v>239668</v>
      </c>
    </row>
    <row r="542" spans="1:6">
      <c r="A542" s="9">
        <v>42339</v>
      </c>
      <c r="B542">
        <v>238.5</v>
      </c>
      <c r="C542">
        <v>239.5</v>
      </c>
      <c r="D542">
        <v>234.5</v>
      </c>
      <c r="E542">
        <v>238.5</v>
      </c>
      <c r="F542">
        <v>461038</v>
      </c>
    </row>
    <row r="543" spans="1:6">
      <c r="A543" s="9">
        <v>42338</v>
      </c>
      <c r="B543">
        <v>229</v>
      </c>
      <c r="C543">
        <v>238.5</v>
      </c>
      <c r="D543">
        <v>229</v>
      </c>
      <c r="E543">
        <v>236.5</v>
      </c>
      <c r="F543">
        <v>252551</v>
      </c>
    </row>
    <row r="544" spans="1:6">
      <c r="A544" s="9">
        <v>42335</v>
      </c>
      <c r="B544">
        <v>230</v>
      </c>
      <c r="C544">
        <v>231</v>
      </c>
      <c r="D544">
        <v>226.5</v>
      </c>
      <c r="E544">
        <v>228</v>
      </c>
      <c r="F544">
        <v>267662</v>
      </c>
    </row>
    <row r="545" spans="1:6">
      <c r="A545" s="9">
        <v>42334</v>
      </c>
      <c r="B545">
        <v>223</v>
      </c>
      <c r="C545">
        <v>231</v>
      </c>
      <c r="D545">
        <v>223</v>
      </c>
      <c r="E545">
        <v>229.5</v>
      </c>
      <c r="F545">
        <v>134318</v>
      </c>
    </row>
    <row r="546" spans="1:6">
      <c r="A546" s="9">
        <v>42333</v>
      </c>
      <c r="B546">
        <v>224.5</v>
      </c>
      <c r="C546">
        <v>226</v>
      </c>
      <c r="D546">
        <v>222</v>
      </c>
      <c r="E546">
        <v>224</v>
      </c>
      <c r="F546">
        <v>234328</v>
      </c>
    </row>
    <row r="547" spans="1:6">
      <c r="A547" s="9">
        <v>42332</v>
      </c>
      <c r="B547">
        <v>230.5</v>
      </c>
      <c r="C547">
        <v>231</v>
      </c>
      <c r="D547">
        <v>224</v>
      </c>
      <c r="E547">
        <v>225</v>
      </c>
      <c r="F547">
        <v>236124</v>
      </c>
    </row>
    <row r="548" spans="1:6">
      <c r="A548" s="9">
        <v>42331</v>
      </c>
      <c r="B548">
        <v>237</v>
      </c>
      <c r="C548">
        <v>237</v>
      </c>
      <c r="D548">
        <v>230.5</v>
      </c>
      <c r="E548">
        <v>231.5</v>
      </c>
      <c r="F548">
        <v>313736</v>
      </c>
    </row>
    <row r="549" spans="1:6">
      <c r="A549" s="9">
        <v>42328</v>
      </c>
      <c r="B549">
        <v>238.5</v>
      </c>
      <c r="C549">
        <v>241.5</v>
      </c>
      <c r="D549">
        <v>236</v>
      </c>
      <c r="E549">
        <v>237.5</v>
      </c>
      <c r="F549">
        <v>303970</v>
      </c>
    </row>
    <row r="550" spans="1:6">
      <c r="A550" s="9">
        <v>42327</v>
      </c>
      <c r="B550">
        <v>237.5</v>
      </c>
      <c r="C550">
        <v>245</v>
      </c>
      <c r="D550">
        <v>237.5</v>
      </c>
      <c r="E550">
        <v>238</v>
      </c>
      <c r="F550">
        <v>272080</v>
      </c>
    </row>
    <row r="551" spans="1:6">
      <c r="A551" s="9">
        <v>42326</v>
      </c>
      <c r="B551">
        <v>241</v>
      </c>
      <c r="C551">
        <v>241</v>
      </c>
      <c r="D551">
        <v>235.5</v>
      </c>
      <c r="E551">
        <v>237.5</v>
      </c>
      <c r="F551">
        <v>310606</v>
      </c>
    </row>
    <row r="552" spans="1:6">
      <c r="A552" s="9">
        <v>42325</v>
      </c>
      <c r="B552">
        <v>243.5</v>
      </c>
      <c r="C552">
        <v>246.5</v>
      </c>
      <c r="D552">
        <v>239.5</v>
      </c>
      <c r="E552">
        <v>242.5</v>
      </c>
      <c r="F552">
        <v>236509</v>
      </c>
    </row>
    <row r="553" spans="1:6">
      <c r="A553" s="9">
        <v>42324</v>
      </c>
      <c r="B553">
        <v>245</v>
      </c>
      <c r="C553">
        <v>245.5</v>
      </c>
      <c r="D553">
        <v>241</v>
      </c>
      <c r="E553">
        <v>244.5</v>
      </c>
      <c r="F553">
        <v>104604</v>
      </c>
    </row>
    <row r="554" spans="1:6">
      <c r="A554" s="9">
        <v>42321</v>
      </c>
      <c r="B554">
        <v>246</v>
      </c>
      <c r="C554">
        <v>247</v>
      </c>
      <c r="D554">
        <v>243</v>
      </c>
      <c r="E554">
        <v>245</v>
      </c>
      <c r="F554">
        <v>97430</v>
      </c>
    </row>
    <row r="555" spans="1:6">
      <c r="A555" s="9">
        <v>42320</v>
      </c>
      <c r="B555">
        <v>242.5</v>
      </c>
      <c r="C555">
        <v>250</v>
      </c>
      <c r="D555">
        <v>241.5</v>
      </c>
      <c r="E555">
        <v>245</v>
      </c>
      <c r="F555">
        <v>188789</v>
      </c>
    </row>
    <row r="556" spans="1:6">
      <c r="A556" s="9">
        <v>42319</v>
      </c>
      <c r="B556">
        <v>243</v>
      </c>
      <c r="C556">
        <v>244.5</v>
      </c>
      <c r="D556">
        <v>241</v>
      </c>
      <c r="E556">
        <v>242.5</v>
      </c>
      <c r="F556">
        <v>166704</v>
      </c>
    </row>
    <row r="557" spans="1:6">
      <c r="A557" s="9">
        <v>42318</v>
      </c>
      <c r="B557">
        <v>240</v>
      </c>
      <c r="C557">
        <v>242</v>
      </c>
      <c r="D557">
        <v>238.5</v>
      </c>
      <c r="E557">
        <v>240.5</v>
      </c>
      <c r="F557">
        <v>220732</v>
      </c>
    </row>
    <row r="558" spans="1:6">
      <c r="A558" s="9">
        <v>42317</v>
      </c>
      <c r="B558">
        <v>242</v>
      </c>
      <c r="C558">
        <v>244</v>
      </c>
      <c r="D558">
        <v>239</v>
      </c>
      <c r="E558">
        <v>242</v>
      </c>
      <c r="F558">
        <v>187602</v>
      </c>
    </row>
    <row r="559" spans="1:6">
      <c r="A559" s="9">
        <v>42314</v>
      </c>
      <c r="B559">
        <v>245</v>
      </c>
      <c r="C559">
        <v>246.5</v>
      </c>
      <c r="D559">
        <v>238.5</v>
      </c>
      <c r="E559">
        <v>242</v>
      </c>
      <c r="F559">
        <v>240009</v>
      </c>
    </row>
    <row r="560" spans="1:6">
      <c r="A560" s="9">
        <v>42313</v>
      </c>
      <c r="B560">
        <v>245</v>
      </c>
      <c r="C560">
        <v>249.5</v>
      </c>
      <c r="D560">
        <v>244</v>
      </c>
      <c r="E560">
        <v>246.5</v>
      </c>
      <c r="F560">
        <v>395669</v>
      </c>
    </row>
    <row r="561" spans="1:6">
      <c r="A561" s="9">
        <v>42312</v>
      </c>
      <c r="B561">
        <v>249.5</v>
      </c>
      <c r="C561">
        <v>249.5</v>
      </c>
      <c r="D561">
        <v>240.5</v>
      </c>
      <c r="E561">
        <v>244</v>
      </c>
      <c r="F561">
        <v>580162</v>
      </c>
    </row>
    <row r="562" spans="1:6">
      <c r="A562" s="9">
        <v>42311</v>
      </c>
      <c r="B562">
        <v>259</v>
      </c>
      <c r="C562">
        <v>259</v>
      </c>
      <c r="D562">
        <v>245.5</v>
      </c>
      <c r="E562">
        <v>250</v>
      </c>
      <c r="F562">
        <v>483206</v>
      </c>
    </row>
    <row r="563" spans="1:6">
      <c r="A563" s="9">
        <v>42310</v>
      </c>
      <c r="B563">
        <v>273</v>
      </c>
      <c r="C563">
        <v>274</v>
      </c>
      <c r="D563">
        <v>270</v>
      </c>
      <c r="E563">
        <v>272</v>
      </c>
      <c r="F563">
        <v>65512</v>
      </c>
    </row>
    <row r="564" spans="1:6">
      <c r="A564" s="9">
        <v>42307</v>
      </c>
      <c r="B564">
        <v>271</v>
      </c>
      <c r="C564">
        <v>275</v>
      </c>
      <c r="D564">
        <v>271</v>
      </c>
      <c r="E564">
        <v>273</v>
      </c>
      <c r="F564">
        <v>45499</v>
      </c>
    </row>
    <row r="565" spans="1:6">
      <c r="A565" s="9">
        <v>42306</v>
      </c>
      <c r="B565">
        <v>273</v>
      </c>
      <c r="C565">
        <v>273</v>
      </c>
      <c r="D565">
        <v>268</v>
      </c>
      <c r="E565">
        <v>269</v>
      </c>
      <c r="F565">
        <v>31267</v>
      </c>
    </row>
    <row r="566" spans="1:6">
      <c r="A566" s="9">
        <v>42305</v>
      </c>
      <c r="B566">
        <v>270</v>
      </c>
      <c r="C566">
        <v>274</v>
      </c>
      <c r="D566">
        <v>267</v>
      </c>
      <c r="E566">
        <v>270</v>
      </c>
      <c r="F566">
        <v>69159</v>
      </c>
    </row>
    <row r="567" spans="1:6">
      <c r="A567" s="9">
        <v>42304</v>
      </c>
      <c r="B567">
        <v>272</v>
      </c>
      <c r="C567">
        <v>272</v>
      </c>
      <c r="D567">
        <v>269</v>
      </c>
      <c r="E567">
        <v>271</v>
      </c>
      <c r="F567">
        <v>41273</v>
      </c>
    </row>
    <row r="568" spans="1:6">
      <c r="A568" s="9">
        <v>42303</v>
      </c>
      <c r="B568">
        <v>271</v>
      </c>
      <c r="C568">
        <v>275</v>
      </c>
      <c r="D568">
        <v>269</v>
      </c>
      <c r="E568">
        <v>270</v>
      </c>
      <c r="F568">
        <v>72469</v>
      </c>
    </row>
    <row r="569" spans="1:6">
      <c r="A569" s="9">
        <v>42300</v>
      </c>
      <c r="B569">
        <v>269</v>
      </c>
      <c r="C569">
        <v>273</v>
      </c>
      <c r="D569">
        <v>268</v>
      </c>
      <c r="E569">
        <v>270</v>
      </c>
      <c r="F569">
        <v>60980</v>
      </c>
    </row>
    <row r="570" spans="1:6">
      <c r="A570" s="9">
        <v>42299</v>
      </c>
      <c r="B570">
        <v>267</v>
      </c>
      <c r="C570">
        <v>270</v>
      </c>
      <c r="D570">
        <v>265</v>
      </c>
      <c r="E570">
        <v>268</v>
      </c>
      <c r="F570">
        <v>65100</v>
      </c>
    </row>
    <row r="571" spans="1:6">
      <c r="A571" s="9">
        <v>42298</v>
      </c>
      <c r="B571">
        <v>263</v>
      </c>
      <c r="C571">
        <v>269</v>
      </c>
      <c r="D571">
        <v>262</v>
      </c>
      <c r="E571">
        <v>267</v>
      </c>
      <c r="F571">
        <v>49707</v>
      </c>
    </row>
    <row r="572" spans="1:6">
      <c r="A572" s="9">
        <v>42297</v>
      </c>
      <c r="B572">
        <v>256</v>
      </c>
      <c r="C572">
        <v>263</v>
      </c>
      <c r="D572">
        <v>255</v>
      </c>
      <c r="E572">
        <v>263</v>
      </c>
      <c r="F572">
        <v>78865</v>
      </c>
    </row>
    <row r="573" spans="1:6">
      <c r="A573" s="9">
        <v>42296</v>
      </c>
      <c r="B573">
        <v>256</v>
      </c>
      <c r="C573">
        <v>258</v>
      </c>
      <c r="D573">
        <v>249.5</v>
      </c>
      <c r="E573">
        <v>254</v>
      </c>
      <c r="F573">
        <v>61736</v>
      </c>
    </row>
    <row r="574" spans="1:6">
      <c r="A574" s="9">
        <v>42293</v>
      </c>
      <c r="B574">
        <v>264</v>
      </c>
      <c r="C574">
        <v>264</v>
      </c>
      <c r="D574">
        <v>255</v>
      </c>
      <c r="E574">
        <v>255</v>
      </c>
      <c r="F574">
        <v>51327</v>
      </c>
    </row>
    <row r="575" spans="1:6">
      <c r="A575" s="9">
        <v>42292</v>
      </c>
      <c r="B575">
        <v>257</v>
      </c>
      <c r="C575">
        <v>264</v>
      </c>
      <c r="D575">
        <v>257</v>
      </c>
      <c r="E575">
        <v>261</v>
      </c>
      <c r="F575">
        <v>69517</v>
      </c>
    </row>
    <row r="576" spans="1:6">
      <c r="A576" s="9">
        <v>42291</v>
      </c>
      <c r="B576">
        <v>262</v>
      </c>
      <c r="C576">
        <v>263</v>
      </c>
      <c r="D576">
        <v>256</v>
      </c>
      <c r="E576">
        <v>258</v>
      </c>
      <c r="F576">
        <v>57470</v>
      </c>
    </row>
    <row r="577" spans="1:6">
      <c r="A577" s="9">
        <v>42290</v>
      </c>
      <c r="B577">
        <v>259</v>
      </c>
      <c r="C577">
        <v>262</v>
      </c>
      <c r="D577">
        <v>257</v>
      </c>
      <c r="E577">
        <v>261</v>
      </c>
      <c r="F577">
        <v>46088</v>
      </c>
    </row>
    <row r="578" spans="1:6">
      <c r="A578" s="9">
        <v>42289</v>
      </c>
      <c r="B578">
        <v>257</v>
      </c>
      <c r="C578">
        <v>261</v>
      </c>
      <c r="D578">
        <v>255</v>
      </c>
      <c r="E578">
        <v>256</v>
      </c>
      <c r="F578">
        <v>43346</v>
      </c>
    </row>
    <row r="579" spans="1:6">
      <c r="A579" s="9">
        <v>42286</v>
      </c>
      <c r="B579">
        <v>260</v>
      </c>
      <c r="C579">
        <v>265</v>
      </c>
      <c r="D579">
        <v>254</v>
      </c>
      <c r="E579">
        <v>255</v>
      </c>
      <c r="F579">
        <v>87186</v>
      </c>
    </row>
    <row r="580" spans="1:6">
      <c r="A580" s="9">
        <v>42285</v>
      </c>
      <c r="B580">
        <v>263</v>
      </c>
      <c r="C580">
        <v>265</v>
      </c>
      <c r="D580">
        <v>249.5</v>
      </c>
      <c r="E580">
        <v>256</v>
      </c>
      <c r="F580">
        <v>125687</v>
      </c>
    </row>
    <row r="581" spans="1:6">
      <c r="A581" s="9">
        <v>42284</v>
      </c>
      <c r="B581">
        <v>277</v>
      </c>
      <c r="C581">
        <v>277</v>
      </c>
      <c r="D581">
        <v>261</v>
      </c>
      <c r="E581">
        <v>262</v>
      </c>
      <c r="F581">
        <v>119417</v>
      </c>
    </row>
    <row r="582" spans="1:6">
      <c r="A582" s="9">
        <v>42283</v>
      </c>
      <c r="B582">
        <v>276</v>
      </c>
      <c r="C582">
        <v>278</v>
      </c>
      <c r="D582">
        <v>272</v>
      </c>
      <c r="E582">
        <v>274</v>
      </c>
      <c r="F582">
        <v>166244</v>
      </c>
    </row>
    <row r="583" spans="1:6">
      <c r="A583" s="9">
        <v>42282</v>
      </c>
      <c r="B583">
        <v>272</v>
      </c>
      <c r="C583">
        <v>277</v>
      </c>
      <c r="D583">
        <v>271</v>
      </c>
      <c r="E583">
        <v>275</v>
      </c>
      <c r="F583">
        <v>138374</v>
      </c>
    </row>
    <row r="584" spans="1:6">
      <c r="A584" s="9">
        <v>42279</v>
      </c>
      <c r="B584">
        <v>272</v>
      </c>
      <c r="C584">
        <v>273</v>
      </c>
      <c r="D584">
        <v>264</v>
      </c>
      <c r="E584">
        <v>265</v>
      </c>
      <c r="F584">
        <v>65332</v>
      </c>
    </row>
    <row r="585" spans="1:6">
      <c r="A585" s="9">
        <v>42278</v>
      </c>
      <c r="B585">
        <v>275</v>
      </c>
      <c r="C585">
        <v>275</v>
      </c>
      <c r="D585">
        <v>269</v>
      </c>
      <c r="E585">
        <v>270</v>
      </c>
      <c r="F585">
        <v>58513</v>
      </c>
    </row>
    <row r="586" spans="1:6">
      <c r="A586" s="9">
        <v>42277</v>
      </c>
      <c r="B586">
        <v>268</v>
      </c>
      <c r="C586">
        <v>274</v>
      </c>
      <c r="D586">
        <v>265</v>
      </c>
      <c r="E586">
        <v>272</v>
      </c>
      <c r="F586">
        <v>127214</v>
      </c>
    </row>
    <row r="587" spans="1:6">
      <c r="A587" s="9">
        <v>42276</v>
      </c>
      <c r="B587">
        <v>260</v>
      </c>
      <c r="C587">
        <v>264</v>
      </c>
      <c r="D587">
        <v>257</v>
      </c>
      <c r="E587">
        <v>263</v>
      </c>
      <c r="F587">
        <v>93494</v>
      </c>
    </row>
    <row r="588" spans="1:6">
      <c r="A588" s="9">
        <v>42275</v>
      </c>
      <c r="B588">
        <v>265</v>
      </c>
      <c r="C588">
        <v>268</v>
      </c>
      <c r="D588">
        <v>263</v>
      </c>
      <c r="E588">
        <v>265</v>
      </c>
      <c r="F588">
        <v>72574</v>
      </c>
    </row>
    <row r="589" spans="1:6">
      <c r="A589" s="9">
        <v>42272</v>
      </c>
      <c r="B589">
        <v>257</v>
      </c>
      <c r="C589">
        <v>265</v>
      </c>
      <c r="D589">
        <v>257</v>
      </c>
      <c r="E589">
        <v>265</v>
      </c>
      <c r="F589">
        <v>116155</v>
      </c>
    </row>
    <row r="590" spans="1:6">
      <c r="A590" s="9">
        <v>42271</v>
      </c>
      <c r="B590">
        <v>255</v>
      </c>
      <c r="C590">
        <v>257</v>
      </c>
      <c r="D590">
        <v>254</v>
      </c>
      <c r="E590">
        <v>256</v>
      </c>
      <c r="F590">
        <v>52496</v>
      </c>
    </row>
    <row r="591" spans="1:6">
      <c r="A591" s="9">
        <v>42270</v>
      </c>
      <c r="B591">
        <v>254</v>
      </c>
      <c r="C591">
        <v>257</v>
      </c>
      <c r="D591">
        <v>252</v>
      </c>
      <c r="E591">
        <v>255</v>
      </c>
      <c r="F591">
        <v>33982</v>
      </c>
    </row>
    <row r="592" spans="1:6">
      <c r="A592" s="9">
        <v>42269</v>
      </c>
      <c r="B592">
        <v>254</v>
      </c>
      <c r="C592">
        <v>256</v>
      </c>
      <c r="D592">
        <v>249.5</v>
      </c>
      <c r="E592">
        <v>255</v>
      </c>
      <c r="F592">
        <v>53715</v>
      </c>
    </row>
    <row r="593" spans="1:6">
      <c r="A593" s="9">
        <v>42268</v>
      </c>
      <c r="B593">
        <v>250</v>
      </c>
      <c r="C593">
        <v>255</v>
      </c>
      <c r="D593">
        <v>248.5</v>
      </c>
      <c r="E593">
        <v>252</v>
      </c>
      <c r="F593">
        <v>90560</v>
      </c>
    </row>
    <row r="594" spans="1:6">
      <c r="A594" s="9">
        <v>42265</v>
      </c>
      <c r="B594">
        <v>254</v>
      </c>
      <c r="C594">
        <v>254</v>
      </c>
      <c r="D594">
        <v>248.5</v>
      </c>
      <c r="E594">
        <v>248.5</v>
      </c>
      <c r="F594">
        <v>202819</v>
      </c>
    </row>
    <row r="595" spans="1:6">
      <c r="A595" s="9">
        <v>42264</v>
      </c>
      <c r="B595">
        <v>256</v>
      </c>
      <c r="C595">
        <v>257</v>
      </c>
      <c r="D595">
        <v>252</v>
      </c>
      <c r="E595">
        <v>254</v>
      </c>
      <c r="F595">
        <v>45066</v>
      </c>
    </row>
    <row r="596" spans="1:6">
      <c r="A596" s="9">
        <v>42263</v>
      </c>
      <c r="B596">
        <v>252</v>
      </c>
      <c r="C596">
        <v>255</v>
      </c>
      <c r="D596">
        <v>252</v>
      </c>
      <c r="E596">
        <v>255</v>
      </c>
      <c r="F596">
        <v>43792</v>
      </c>
    </row>
    <row r="597" spans="1:6">
      <c r="A597" s="9">
        <v>42262</v>
      </c>
      <c r="B597">
        <v>251</v>
      </c>
      <c r="C597">
        <v>254</v>
      </c>
      <c r="D597">
        <v>249.5</v>
      </c>
      <c r="E597">
        <v>250</v>
      </c>
      <c r="F597">
        <v>82895</v>
      </c>
    </row>
    <row r="598" spans="1:6">
      <c r="A598" s="9">
        <v>42261</v>
      </c>
      <c r="B598">
        <v>246</v>
      </c>
      <c r="C598">
        <v>253</v>
      </c>
      <c r="D598">
        <v>246</v>
      </c>
      <c r="E598">
        <v>251</v>
      </c>
      <c r="F598">
        <v>204807</v>
      </c>
    </row>
    <row r="599" spans="1:6">
      <c r="A599" s="9">
        <v>42258</v>
      </c>
      <c r="B599">
        <v>246</v>
      </c>
      <c r="C599">
        <v>249</v>
      </c>
      <c r="D599">
        <v>244</v>
      </c>
      <c r="E599">
        <v>246</v>
      </c>
      <c r="F599">
        <v>50169</v>
      </c>
    </row>
    <row r="600" spans="1:6">
      <c r="A600" s="9">
        <v>42257</v>
      </c>
      <c r="B600">
        <v>249</v>
      </c>
      <c r="C600">
        <v>249</v>
      </c>
      <c r="D600">
        <v>243</v>
      </c>
      <c r="E600">
        <v>245.5</v>
      </c>
      <c r="F600">
        <v>92587</v>
      </c>
    </row>
    <row r="601" spans="1:6">
      <c r="A601" s="9">
        <v>42256</v>
      </c>
      <c r="B601">
        <v>254</v>
      </c>
      <c r="C601">
        <v>255</v>
      </c>
      <c r="D601">
        <v>249.5</v>
      </c>
      <c r="E601">
        <v>251</v>
      </c>
      <c r="F601">
        <v>156115</v>
      </c>
    </row>
    <row r="602" spans="1:6">
      <c r="A602" s="9">
        <v>42255</v>
      </c>
      <c r="B602">
        <v>246</v>
      </c>
      <c r="C602">
        <v>251</v>
      </c>
      <c r="D602">
        <v>246</v>
      </c>
      <c r="E602">
        <v>249</v>
      </c>
      <c r="F602">
        <v>56377</v>
      </c>
    </row>
    <row r="603" spans="1:6">
      <c r="A603" s="9">
        <v>42254</v>
      </c>
      <c r="B603">
        <v>249.5</v>
      </c>
      <c r="C603">
        <v>249.5</v>
      </c>
      <c r="D603">
        <v>245.5</v>
      </c>
      <c r="E603">
        <v>245.5</v>
      </c>
      <c r="F603">
        <v>40170</v>
      </c>
    </row>
    <row r="604" spans="1:6">
      <c r="A604" s="9">
        <v>42251</v>
      </c>
      <c r="B604">
        <v>248</v>
      </c>
      <c r="C604">
        <v>252</v>
      </c>
      <c r="D604">
        <v>245.5</v>
      </c>
      <c r="E604">
        <v>249</v>
      </c>
      <c r="F604">
        <v>388502</v>
      </c>
    </row>
    <row r="605" spans="1:6">
      <c r="A605" s="9">
        <v>42250</v>
      </c>
      <c r="B605">
        <v>245.5</v>
      </c>
      <c r="C605">
        <v>252</v>
      </c>
      <c r="D605">
        <v>245.5</v>
      </c>
      <c r="E605">
        <v>250</v>
      </c>
      <c r="F605">
        <v>84564</v>
      </c>
    </row>
    <row r="606" spans="1:6">
      <c r="A606" s="9">
        <v>42249</v>
      </c>
      <c r="B606">
        <v>242.5</v>
      </c>
      <c r="C606">
        <v>246</v>
      </c>
      <c r="D606">
        <v>240.5</v>
      </c>
      <c r="E606">
        <v>241.5</v>
      </c>
      <c r="F606">
        <v>219650</v>
      </c>
    </row>
    <row r="607" spans="1:6">
      <c r="A607" s="9">
        <v>42248</v>
      </c>
      <c r="B607">
        <v>252</v>
      </c>
      <c r="C607">
        <v>253</v>
      </c>
      <c r="D607">
        <v>240.5</v>
      </c>
      <c r="E607">
        <v>241.5</v>
      </c>
      <c r="F607">
        <v>171671</v>
      </c>
    </row>
    <row r="608" spans="1:6">
      <c r="A608" s="9">
        <v>42247</v>
      </c>
      <c r="B608">
        <v>252</v>
      </c>
      <c r="C608">
        <v>254</v>
      </c>
      <c r="D608">
        <v>250</v>
      </c>
      <c r="E608">
        <v>252</v>
      </c>
      <c r="F608">
        <v>233485</v>
      </c>
    </row>
    <row r="609" spans="1:6">
      <c r="A609" s="9">
        <v>42244</v>
      </c>
      <c r="B609">
        <v>254</v>
      </c>
      <c r="C609">
        <v>255</v>
      </c>
      <c r="D609">
        <v>247.5</v>
      </c>
      <c r="E609">
        <v>252</v>
      </c>
      <c r="F609">
        <v>181161</v>
      </c>
    </row>
    <row r="610" spans="1:6">
      <c r="A610" s="9">
        <v>42243</v>
      </c>
      <c r="B610">
        <v>250</v>
      </c>
      <c r="C610">
        <v>257</v>
      </c>
      <c r="D610">
        <v>248</v>
      </c>
      <c r="E610">
        <v>253</v>
      </c>
      <c r="F610">
        <v>315083</v>
      </c>
    </row>
    <row r="611" spans="1:6">
      <c r="A611" s="9">
        <v>42242</v>
      </c>
      <c r="B611">
        <v>239</v>
      </c>
      <c r="C611">
        <v>252</v>
      </c>
      <c r="D611">
        <v>233</v>
      </c>
      <c r="E611">
        <v>246</v>
      </c>
      <c r="F611">
        <v>410364</v>
      </c>
    </row>
    <row r="612" spans="1:6">
      <c r="A612" s="9">
        <v>42241</v>
      </c>
      <c r="B612">
        <v>215.5</v>
      </c>
      <c r="C612">
        <v>238</v>
      </c>
      <c r="D612">
        <v>215</v>
      </c>
      <c r="E612">
        <v>237.5</v>
      </c>
      <c r="F612">
        <v>277012</v>
      </c>
    </row>
    <row r="613" spans="1:6">
      <c r="A613" s="9">
        <v>42240</v>
      </c>
      <c r="B613">
        <v>220</v>
      </c>
      <c r="C613">
        <v>221</v>
      </c>
      <c r="D613">
        <v>207.5</v>
      </c>
      <c r="E613">
        <v>213.5</v>
      </c>
      <c r="F613">
        <v>319956</v>
      </c>
    </row>
    <row r="614" spans="1:6">
      <c r="A614" s="9">
        <v>42237</v>
      </c>
      <c r="B614">
        <v>231</v>
      </c>
      <c r="C614">
        <v>231</v>
      </c>
      <c r="D614">
        <v>222</v>
      </c>
      <c r="E614">
        <v>227</v>
      </c>
      <c r="F614">
        <v>211166</v>
      </c>
    </row>
    <row r="615" spans="1:6">
      <c r="A615" s="9">
        <v>42236</v>
      </c>
      <c r="B615">
        <v>240</v>
      </c>
      <c r="C615">
        <v>244.5</v>
      </c>
      <c r="D615">
        <v>233.5</v>
      </c>
      <c r="E615">
        <v>234</v>
      </c>
      <c r="F615">
        <v>186549</v>
      </c>
    </row>
    <row r="616" spans="1:6">
      <c r="A616" s="9">
        <v>42235</v>
      </c>
      <c r="B616">
        <v>243.5</v>
      </c>
      <c r="C616">
        <v>244</v>
      </c>
      <c r="D616">
        <v>238.5</v>
      </c>
      <c r="E616">
        <v>240.5</v>
      </c>
      <c r="F616">
        <v>103851</v>
      </c>
    </row>
    <row r="617" spans="1:6">
      <c r="A617" s="9">
        <v>42234</v>
      </c>
      <c r="B617">
        <v>248.5</v>
      </c>
      <c r="C617">
        <v>252</v>
      </c>
      <c r="D617">
        <v>243</v>
      </c>
      <c r="E617">
        <v>243.5</v>
      </c>
      <c r="F617">
        <v>145052</v>
      </c>
    </row>
    <row r="618" spans="1:6">
      <c r="A618" s="9">
        <v>42233</v>
      </c>
      <c r="B618">
        <v>252</v>
      </c>
      <c r="C618">
        <v>253</v>
      </c>
      <c r="D618">
        <v>244</v>
      </c>
      <c r="E618">
        <v>248</v>
      </c>
      <c r="F618">
        <v>152136</v>
      </c>
    </row>
    <row r="619" spans="1:6">
      <c r="A619" s="9">
        <v>42230</v>
      </c>
      <c r="B619">
        <v>252</v>
      </c>
      <c r="C619">
        <v>255</v>
      </c>
      <c r="D619">
        <v>251</v>
      </c>
      <c r="E619">
        <v>253</v>
      </c>
      <c r="F619">
        <v>64341</v>
      </c>
    </row>
    <row r="620" spans="1:6">
      <c r="A620" s="9">
        <v>42229</v>
      </c>
      <c r="B620">
        <v>249</v>
      </c>
      <c r="C620">
        <v>253</v>
      </c>
      <c r="D620">
        <v>249</v>
      </c>
      <c r="E620">
        <v>252</v>
      </c>
      <c r="F620">
        <v>158341</v>
      </c>
    </row>
    <row r="621" spans="1:6">
      <c r="A621" s="9">
        <v>42228</v>
      </c>
      <c r="B621">
        <v>253</v>
      </c>
      <c r="C621">
        <v>253</v>
      </c>
      <c r="D621">
        <v>245</v>
      </c>
      <c r="E621">
        <v>248</v>
      </c>
      <c r="F621">
        <v>142357</v>
      </c>
    </row>
    <row r="622" spans="1:6">
      <c r="A622" s="9">
        <v>42227</v>
      </c>
      <c r="B622">
        <v>255</v>
      </c>
      <c r="C622">
        <v>255</v>
      </c>
      <c r="D622">
        <v>251</v>
      </c>
      <c r="E622">
        <v>254</v>
      </c>
      <c r="F622">
        <v>80237</v>
      </c>
    </row>
    <row r="623" spans="1:6">
      <c r="A623" s="9">
        <v>42226</v>
      </c>
      <c r="B623">
        <v>255</v>
      </c>
      <c r="C623">
        <v>257</v>
      </c>
      <c r="D623">
        <v>250</v>
      </c>
      <c r="E623">
        <v>254</v>
      </c>
      <c r="F623">
        <v>109785</v>
      </c>
    </row>
    <row r="624" spans="1:6">
      <c r="A624" s="9">
        <v>42223</v>
      </c>
      <c r="B624">
        <v>258</v>
      </c>
      <c r="C624">
        <v>262</v>
      </c>
      <c r="D624">
        <v>254</v>
      </c>
      <c r="E624">
        <v>254</v>
      </c>
      <c r="F624">
        <v>92628</v>
      </c>
    </row>
    <row r="625" spans="1:6">
      <c r="A625" s="9">
        <v>42222</v>
      </c>
      <c r="B625">
        <v>259</v>
      </c>
      <c r="C625">
        <v>260</v>
      </c>
      <c r="D625">
        <v>254</v>
      </c>
      <c r="E625">
        <v>258</v>
      </c>
      <c r="F625">
        <v>190905</v>
      </c>
    </row>
    <row r="626" spans="1:6">
      <c r="A626" s="9">
        <v>42221</v>
      </c>
      <c r="B626">
        <v>255</v>
      </c>
      <c r="C626">
        <v>260</v>
      </c>
      <c r="D626">
        <v>255</v>
      </c>
      <c r="E626">
        <v>260</v>
      </c>
      <c r="F626">
        <v>126770</v>
      </c>
    </row>
    <row r="627" spans="1:6">
      <c r="A627" s="9">
        <v>42220</v>
      </c>
      <c r="B627">
        <v>258</v>
      </c>
      <c r="C627">
        <v>258</v>
      </c>
      <c r="D627">
        <v>252</v>
      </c>
      <c r="E627">
        <v>253</v>
      </c>
      <c r="F627">
        <v>69984</v>
      </c>
    </row>
    <row r="628" spans="1:6">
      <c r="A628" s="9">
        <v>42219</v>
      </c>
      <c r="B628">
        <v>250</v>
      </c>
      <c r="C628">
        <v>258</v>
      </c>
      <c r="D628">
        <v>218.5</v>
      </c>
      <c r="E628">
        <v>254</v>
      </c>
      <c r="F628">
        <v>98447</v>
      </c>
    </row>
    <row r="629" spans="1:6">
      <c r="A629" s="9">
        <v>42216</v>
      </c>
      <c r="B629">
        <v>246</v>
      </c>
      <c r="C629">
        <v>249.5</v>
      </c>
      <c r="D629">
        <v>245.5</v>
      </c>
      <c r="E629">
        <v>248</v>
      </c>
      <c r="F629">
        <v>49491</v>
      </c>
    </row>
    <row r="630" spans="1:6">
      <c r="A630" s="9">
        <v>42215</v>
      </c>
      <c r="B630">
        <v>251</v>
      </c>
      <c r="C630">
        <v>252</v>
      </c>
      <c r="D630">
        <v>245</v>
      </c>
      <c r="E630">
        <v>246</v>
      </c>
      <c r="F630">
        <v>137860</v>
      </c>
    </row>
    <row r="631" spans="1:6">
      <c r="A631" s="9">
        <v>42214</v>
      </c>
      <c r="B631">
        <v>243</v>
      </c>
      <c r="C631">
        <v>252</v>
      </c>
      <c r="D631">
        <v>243</v>
      </c>
      <c r="E631">
        <v>248.5</v>
      </c>
      <c r="F631">
        <v>144136</v>
      </c>
    </row>
    <row r="632" spans="1:6">
      <c r="A632" s="9">
        <v>42213</v>
      </c>
      <c r="B632">
        <v>236.5</v>
      </c>
      <c r="C632">
        <v>243.5</v>
      </c>
      <c r="D632">
        <v>236.5</v>
      </c>
      <c r="E632">
        <v>243.5</v>
      </c>
      <c r="F632">
        <v>97538</v>
      </c>
    </row>
    <row r="633" spans="1:6">
      <c r="A633" s="9">
        <v>42212</v>
      </c>
      <c r="B633">
        <v>240</v>
      </c>
      <c r="C633">
        <v>240</v>
      </c>
      <c r="D633">
        <v>234</v>
      </c>
      <c r="E633">
        <v>236</v>
      </c>
      <c r="F633">
        <v>88598</v>
      </c>
    </row>
    <row r="634" spans="1:6">
      <c r="A634" s="9">
        <v>42209</v>
      </c>
      <c r="B634">
        <v>237</v>
      </c>
      <c r="C634">
        <v>241</v>
      </c>
      <c r="D634">
        <v>235.5</v>
      </c>
      <c r="E634">
        <v>240</v>
      </c>
      <c r="F634">
        <v>61774</v>
      </c>
    </row>
    <row r="635" spans="1:6">
      <c r="A635" s="9">
        <v>42208</v>
      </c>
      <c r="B635">
        <v>239</v>
      </c>
      <c r="C635">
        <v>239</v>
      </c>
      <c r="D635">
        <v>233.5</v>
      </c>
      <c r="E635">
        <v>238</v>
      </c>
      <c r="F635">
        <v>93060</v>
      </c>
    </row>
    <row r="636" spans="1:6">
      <c r="A636" s="9">
        <v>42207</v>
      </c>
      <c r="B636">
        <v>238.5</v>
      </c>
      <c r="C636">
        <v>239</v>
      </c>
      <c r="D636">
        <v>235</v>
      </c>
      <c r="E636">
        <v>238</v>
      </c>
      <c r="F636">
        <v>57973</v>
      </c>
    </row>
    <row r="637" spans="1:6">
      <c r="A637" s="9">
        <v>42206</v>
      </c>
      <c r="B637">
        <v>239</v>
      </c>
      <c r="C637">
        <v>240.5</v>
      </c>
      <c r="D637">
        <v>236</v>
      </c>
      <c r="E637">
        <v>238</v>
      </c>
      <c r="F637">
        <v>47825</v>
      </c>
    </row>
    <row r="638" spans="1:6">
      <c r="A638" s="9">
        <v>42205</v>
      </c>
      <c r="B638">
        <v>234.5</v>
      </c>
      <c r="C638">
        <v>241</v>
      </c>
      <c r="D638">
        <v>233.5</v>
      </c>
      <c r="E638">
        <v>239</v>
      </c>
      <c r="F638">
        <v>90649</v>
      </c>
    </row>
    <row r="639" spans="1:6">
      <c r="A639" s="9">
        <v>42202</v>
      </c>
      <c r="B639">
        <v>239</v>
      </c>
      <c r="C639">
        <v>241.5</v>
      </c>
      <c r="D639">
        <v>234</v>
      </c>
      <c r="E639">
        <v>234.5</v>
      </c>
      <c r="F639">
        <v>194609</v>
      </c>
    </row>
    <row r="640" spans="1:6">
      <c r="A640" s="9">
        <v>42201</v>
      </c>
      <c r="B640">
        <v>237</v>
      </c>
      <c r="C640">
        <v>238.5</v>
      </c>
      <c r="D640">
        <v>235.5</v>
      </c>
      <c r="E640">
        <v>238.5</v>
      </c>
      <c r="F640">
        <v>73331</v>
      </c>
    </row>
    <row r="641" spans="1:6">
      <c r="A641" s="9">
        <v>42200</v>
      </c>
      <c r="B641">
        <v>236</v>
      </c>
      <c r="C641">
        <v>237</v>
      </c>
      <c r="D641">
        <v>234</v>
      </c>
      <c r="E641">
        <v>237</v>
      </c>
      <c r="F641">
        <v>87769</v>
      </c>
    </row>
    <row r="642" spans="1:6">
      <c r="A642" s="9">
        <v>42199</v>
      </c>
      <c r="B642">
        <v>232.5</v>
      </c>
      <c r="C642">
        <v>236</v>
      </c>
      <c r="D642">
        <v>231</v>
      </c>
      <c r="E642">
        <v>236</v>
      </c>
      <c r="F642">
        <v>81729</v>
      </c>
    </row>
    <row r="643" spans="1:6">
      <c r="A643" s="9">
        <v>42198</v>
      </c>
      <c r="B643">
        <v>231.5</v>
      </c>
      <c r="C643">
        <v>234.5</v>
      </c>
      <c r="D643">
        <v>229.5</v>
      </c>
      <c r="E643">
        <v>231.5</v>
      </c>
      <c r="F643">
        <v>106321</v>
      </c>
    </row>
    <row r="644" spans="1:6">
      <c r="A644" s="9">
        <v>42195</v>
      </c>
      <c r="B644">
        <v>230</v>
      </c>
      <c r="C644">
        <v>233</v>
      </c>
      <c r="D644">
        <v>229.5</v>
      </c>
      <c r="E644">
        <v>231.5</v>
      </c>
      <c r="F644">
        <v>57789</v>
      </c>
    </row>
    <row r="645" spans="1:6">
      <c r="A645" s="9">
        <v>42194</v>
      </c>
      <c r="B645">
        <v>223</v>
      </c>
      <c r="C645">
        <v>230</v>
      </c>
      <c r="D645">
        <v>223</v>
      </c>
      <c r="E645">
        <v>228</v>
      </c>
      <c r="F645">
        <v>109855</v>
      </c>
    </row>
    <row r="646" spans="1:6">
      <c r="A646" s="9">
        <v>42193</v>
      </c>
      <c r="B646">
        <v>222.5</v>
      </c>
      <c r="C646">
        <v>224.5</v>
      </c>
      <c r="D646">
        <v>221</v>
      </c>
      <c r="E646">
        <v>223.5</v>
      </c>
      <c r="F646">
        <v>85240</v>
      </c>
    </row>
    <row r="647" spans="1:6">
      <c r="A647" s="9">
        <v>42192</v>
      </c>
      <c r="B647">
        <v>224</v>
      </c>
      <c r="C647">
        <v>224</v>
      </c>
      <c r="D647">
        <v>219</v>
      </c>
      <c r="E647">
        <v>222.5</v>
      </c>
      <c r="F647">
        <v>53872</v>
      </c>
    </row>
    <row r="648" spans="1:6">
      <c r="A648" s="9">
        <v>42191</v>
      </c>
      <c r="B648">
        <v>217</v>
      </c>
      <c r="C648">
        <v>224</v>
      </c>
      <c r="D648">
        <v>214.5</v>
      </c>
      <c r="E648">
        <v>222.5</v>
      </c>
      <c r="F648">
        <v>120114</v>
      </c>
    </row>
    <row r="649" spans="1:6">
      <c r="A649" s="9">
        <v>42188</v>
      </c>
      <c r="B649">
        <v>218</v>
      </c>
      <c r="C649">
        <v>219.5</v>
      </c>
      <c r="D649">
        <v>215</v>
      </c>
      <c r="E649">
        <v>219.5</v>
      </c>
      <c r="F649">
        <v>40634</v>
      </c>
    </row>
    <row r="650" spans="1:6">
      <c r="A650" s="9">
        <v>42187</v>
      </c>
      <c r="B650">
        <v>215</v>
      </c>
      <c r="C650">
        <v>218.5</v>
      </c>
      <c r="D650">
        <v>215</v>
      </c>
      <c r="E650">
        <v>217</v>
      </c>
      <c r="F650">
        <v>45328</v>
      </c>
    </row>
    <row r="651" spans="1:6">
      <c r="A651" s="9">
        <v>42186</v>
      </c>
      <c r="B651">
        <v>209</v>
      </c>
      <c r="C651">
        <v>215.5</v>
      </c>
      <c r="D651">
        <v>209</v>
      </c>
      <c r="E651">
        <v>214.5</v>
      </c>
      <c r="F651">
        <v>59174</v>
      </c>
    </row>
    <row r="652" spans="1:6">
      <c r="A652" s="9">
        <v>42185</v>
      </c>
      <c r="B652">
        <v>208.5</v>
      </c>
      <c r="C652">
        <v>210.5</v>
      </c>
      <c r="D652">
        <v>206</v>
      </c>
      <c r="E652">
        <v>209.5</v>
      </c>
      <c r="F652">
        <v>48762</v>
      </c>
    </row>
    <row r="653" spans="1:6">
      <c r="A653" s="9">
        <v>42184</v>
      </c>
      <c r="B653">
        <v>206</v>
      </c>
      <c r="C653">
        <v>210</v>
      </c>
      <c r="D653">
        <v>202.5</v>
      </c>
      <c r="E653">
        <v>209</v>
      </c>
      <c r="F653">
        <v>58471</v>
      </c>
    </row>
    <row r="654" spans="1:6">
      <c r="A654" s="9">
        <v>42181</v>
      </c>
      <c r="B654">
        <v>211</v>
      </c>
      <c r="C654">
        <v>213</v>
      </c>
      <c r="D654">
        <v>210</v>
      </c>
      <c r="E654">
        <v>212</v>
      </c>
      <c r="F654">
        <v>66754</v>
      </c>
    </row>
    <row r="655" spans="1:6">
      <c r="A655" s="9">
        <v>42180</v>
      </c>
      <c r="B655">
        <v>212.5</v>
      </c>
      <c r="C655">
        <v>212.5</v>
      </c>
      <c r="D655">
        <v>208.5</v>
      </c>
      <c r="E655">
        <v>212.5</v>
      </c>
      <c r="F655">
        <v>69780</v>
      </c>
    </row>
    <row r="656" spans="1:6">
      <c r="A656" s="9">
        <v>42179</v>
      </c>
      <c r="B656">
        <v>213</v>
      </c>
      <c r="C656">
        <v>214</v>
      </c>
      <c r="D656">
        <v>210</v>
      </c>
      <c r="E656">
        <v>212.5</v>
      </c>
      <c r="F656">
        <v>62555</v>
      </c>
    </row>
    <row r="657" spans="1:6">
      <c r="A657" s="9">
        <v>42178</v>
      </c>
      <c r="B657">
        <v>211.5</v>
      </c>
      <c r="C657">
        <v>213</v>
      </c>
      <c r="D657">
        <v>208</v>
      </c>
      <c r="E657">
        <v>213</v>
      </c>
      <c r="F657">
        <v>77140</v>
      </c>
    </row>
    <row r="658" spans="1:6">
      <c r="A658" s="9">
        <v>42177</v>
      </c>
      <c r="B658">
        <v>209</v>
      </c>
      <c r="C658">
        <v>214</v>
      </c>
      <c r="D658">
        <v>208.5</v>
      </c>
      <c r="E658">
        <v>210.5</v>
      </c>
      <c r="F658">
        <v>82111</v>
      </c>
    </row>
    <row r="659" spans="1:6">
      <c r="A659" s="9">
        <v>42174</v>
      </c>
      <c r="B659">
        <v>205</v>
      </c>
      <c r="C659">
        <v>207</v>
      </c>
      <c r="D659">
        <v>204</v>
      </c>
      <c r="E659">
        <v>206</v>
      </c>
      <c r="F659">
        <v>108378</v>
      </c>
    </row>
    <row r="660" spans="1:6">
      <c r="A660" s="9">
        <v>42173</v>
      </c>
      <c r="B660">
        <v>203.5</v>
      </c>
      <c r="C660">
        <v>205</v>
      </c>
      <c r="D660">
        <v>200</v>
      </c>
      <c r="E660">
        <v>204</v>
      </c>
      <c r="F660">
        <v>148555</v>
      </c>
    </row>
    <row r="661" spans="1:6">
      <c r="A661" s="9">
        <v>42172</v>
      </c>
      <c r="B661">
        <v>210</v>
      </c>
      <c r="C661">
        <v>210.5</v>
      </c>
      <c r="D661">
        <v>203</v>
      </c>
      <c r="E661">
        <v>203</v>
      </c>
      <c r="F661">
        <v>73380</v>
      </c>
    </row>
    <row r="662" spans="1:6">
      <c r="A662" s="9">
        <v>42171</v>
      </c>
      <c r="B662">
        <v>207</v>
      </c>
      <c r="C662">
        <v>208</v>
      </c>
      <c r="D662">
        <v>203.5</v>
      </c>
      <c r="E662">
        <v>208</v>
      </c>
      <c r="F662">
        <v>133151</v>
      </c>
    </row>
    <row r="663" spans="1:6">
      <c r="A663" s="9">
        <v>42170</v>
      </c>
      <c r="B663">
        <v>217</v>
      </c>
      <c r="C663">
        <v>218</v>
      </c>
      <c r="D663">
        <v>209.5</v>
      </c>
      <c r="E663">
        <v>209.5</v>
      </c>
      <c r="F663">
        <v>139972</v>
      </c>
    </row>
    <row r="664" spans="1:6">
      <c r="A664" s="9">
        <v>42167</v>
      </c>
      <c r="B664">
        <v>217</v>
      </c>
      <c r="C664">
        <v>218.5</v>
      </c>
      <c r="D664">
        <v>215.5</v>
      </c>
      <c r="E664">
        <v>217.5</v>
      </c>
      <c r="F664">
        <v>118919</v>
      </c>
    </row>
    <row r="665" spans="1:6">
      <c r="A665" s="9">
        <v>42166</v>
      </c>
      <c r="B665">
        <v>213</v>
      </c>
      <c r="C665">
        <v>218.5</v>
      </c>
      <c r="D665">
        <v>213</v>
      </c>
      <c r="E665">
        <v>217</v>
      </c>
      <c r="F665">
        <v>130576</v>
      </c>
    </row>
    <row r="666" spans="1:6">
      <c r="A666" s="9">
        <v>42165</v>
      </c>
      <c r="B666">
        <v>213</v>
      </c>
      <c r="C666">
        <v>213</v>
      </c>
      <c r="D666">
        <v>210.5</v>
      </c>
      <c r="E666">
        <v>212</v>
      </c>
      <c r="F666">
        <v>94203</v>
      </c>
    </row>
    <row r="667" spans="1:6">
      <c r="A667" s="9">
        <v>42164</v>
      </c>
      <c r="B667">
        <v>214.5</v>
      </c>
      <c r="C667">
        <v>215</v>
      </c>
      <c r="D667">
        <v>210</v>
      </c>
      <c r="E667">
        <v>213</v>
      </c>
      <c r="F667">
        <v>78457</v>
      </c>
    </row>
    <row r="668" spans="1:6">
      <c r="A668" s="9">
        <v>42163</v>
      </c>
      <c r="B668">
        <v>209</v>
      </c>
      <c r="C668">
        <v>215.5</v>
      </c>
      <c r="D668">
        <v>209</v>
      </c>
      <c r="E668">
        <v>215</v>
      </c>
      <c r="F668">
        <v>136278</v>
      </c>
    </row>
    <row r="669" spans="1:6">
      <c r="A669" s="9">
        <v>42160</v>
      </c>
      <c r="B669">
        <v>208</v>
      </c>
      <c r="C669">
        <v>211</v>
      </c>
      <c r="D669">
        <v>207.5</v>
      </c>
      <c r="E669">
        <v>209</v>
      </c>
      <c r="F669">
        <v>99123</v>
      </c>
    </row>
    <row r="670" spans="1:6">
      <c r="A670" s="9">
        <v>42159</v>
      </c>
      <c r="B670">
        <v>208</v>
      </c>
      <c r="C670">
        <v>208.5</v>
      </c>
      <c r="D670">
        <v>206</v>
      </c>
      <c r="E670">
        <v>208</v>
      </c>
      <c r="F670">
        <v>96192</v>
      </c>
    </row>
    <row r="671" spans="1:6">
      <c r="A671" s="9">
        <v>42158</v>
      </c>
      <c r="B671">
        <v>206</v>
      </c>
      <c r="C671">
        <v>208.5</v>
      </c>
      <c r="D671">
        <v>206</v>
      </c>
      <c r="E671">
        <v>207</v>
      </c>
      <c r="F671">
        <v>103246</v>
      </c>
    </row>
    <row r="672" spans="1:6">
      <c r="A672" s="9">
        <v>42157</v>
      </c>
      <c r="B672">
        <v>206</v>
      </c>
      <c r="C672">
        <v>206.5</v>
      </c>
      <c r="D672">
        <v>201.5</v>
      </c>
      <c r="E672">
        <v>205.5</v>
      </c>
      <c r="F672">
        <v>68651</v>
      </c>
    </row>
    <row r="673" spans="1:6">
      <c r="A673" s="9">
        <v>42156</v>
      </c>
      <c r="B673">
        <v>206</v>
      </c>
      <c r="C673">
        <v>208</v>
      </c>
      <c r="D673">
        <v>202</v>
      </c>
      <c r="E673">
        <v>203</v>
      </c>
      <c r="F673">
        <v>87356</v>
      </c>
    </row>
    <row r="674" spans="1:6">
      <c r="A674" s="9">
        <v>42153</v>
      </c>
      <c r="B674">
        <v>205.5</v>
      </c>
      <c r="C674">
        <v>206</v>
      </c>
      <c r="D674">
        <v>202.5</v>
      </c>
      <c r="E674">
        <v>206</v>
      </c>
      <c r="F674">
        <v>122962</v>
      </c>
    </row>
    <row r="675" spans="1:6">
      <c r="A675" s="9">
        <v>42152</v>
      </c>
      <c r="B675">
        <v>200</v>
      </c>
      <c r="C675">
        <v>206</v>
      </c>
      <c r="D675">
        <v>200</v>
      </c>
      <c r="E675">
        <v>204.5</v>
      </c>
      <c r="F675">
        <v>215189</v>
      </c>
    </row>
    <row r="676" spans="1:6">
      <c r="A676" s="9">
        <v>42151</v>
      </c>
      <c r="B676">
        <v>202</v>
      </c>
      <c r="C676">
        <v>202.5</v>
      </c>
      <c r="D676">
        <v>199</v>
      </c>
      <c r="E676">
        <v>200</v>
      </c>
      <c r="F676">
        <v>89517</v>
      </c>
    </row>
    <row r="677" spans="1:6">
      <c r="A677" s="9">
        <v>42150</v>
      </c>
      <c r="B677">
        <v>202</v>
      </c>
      <c r="C677">
        <v>203</v>
      </c>
      <c r="D677">
        <v>198.5</v>
      </c>
      <c r="E677">
        <v>200</v>
      </c>
      <c r="F677">
        <v>118386</v>
      </c>
    </row>
    <row r="678" spans="1:6">
      <c r="A678" s="9">
        <v>42146</v>
      </c>
      <c r="B678">
        <v>197</v>
      </c>
      <c r="C678">
        <v>200.5</v>
      </c>
      <c r="D678">
        <v>197</v>
      </c>
      <c r="E678">
        <v>200.5</v>
      </c>
      <c r="F678">
        <v>131869</v>
      </c>
    </row>
    <row r="679" spans="1:6">
      <c r="A679" s="9">
        <v>42145</v>
      </c>
      <c r="B679">
        <v>196</v>
      </c>
      <c r="C679">
        <v>197</v>
      </c>
      <c r="D679">
        <v>195.5</v>
      </c>
      <c r="E679">
        <v>196</v>
      </c>
      <c r="F679">
        <v>127148</v>
      </c>
    </row>
    <row r="680" spans="1:6">
      <c r="A680" s="9">
        <v>42144</v>
      </c>
      <c r="B680">
        <v>195</v>
      </c>
      <c r="C680">
        <v>198</v>
      </c>
      <c r="D680">
        <v>194</v>
      </c>
      <c r="E680">
        <v>196.5</v>
      </c>
      <c r="F680">
        <v>116509</v>
      </c>
    </row>
    <row r="681" spans="1:6">
      <c r="A681" s="9">
        <v>42143</v>
      </c>
      <c r="B681">
        <v>196</v>
      </c>
      <c r="C681">
        <v>198</v>
      </c>
      <c r="D681">
        <v>193.5</v>
      </c>
      <c r="E681">
        <v>195</v>
      </c>
      <c r="F681">
        <v>222476</v>
      </c>
    </row>
    <row r="682" spans="1:6">
      <c r="A682" s="9">
        <v>42142</v>
      </c>
      <c r="B682">
        <v>202.5</v>
      </c>
      <c r="C682">
        <v>204.5</v>
      </c>
      <c r="D682">
        <v>193</v>
      </c>
      <c r="E682">
        <v>196</v>
      </c>
      <c r="F682">
        <v>238499</v>
      </c>
    </row>
    <row r="683" spans="1:6">
      <c r="A683" s="9">
        <v>42139</v>
      </c>
      <c r="B683">
        <v>195</v>
      </c>
      <c r="C683">
        <v>204.5</v>
      </c>
      <c r="D683">
        <v>195</v>
      </c>
      <c r="E683">
        <v>203</v>
      </c>
      <c r="F683">
        <v>234813</v>
      </c>
    </row>
    <row r="684" spans="1:6">
      <c r="A684" s="9">
        <v>42137</v>
      </c>
      <c r="B684">
        <v>188.5</v>
      </c>
      <c r="C684">
        <v>195</v>
      </c>
      <c r="D684">
        <v>188.5</v>
      </c>
      <c r="E684">
        <v>192</v>
      </c>
      <c r="F684">
        <v>254495</v>
      </c>
    </row>
    <row r="685" spans="1:6">
      <c r="A685" s="9">
        <v>42136</v>
      </c>
      <c r="B685">
        <v>187</v>
      </c>
      <c r="C685">
        <v>188.5</v>
      </c>
      <c r="D685">
        <v>181.5</v>
      </c>
      <c r="E685">
        <v>187.5</v>
      </c>
      <c r="F685">
        <v>450470</v>
      </c>
    </row>
    <row r="686" spans="1:6">
      <c r="A686" s="9">
        <v>42135</v>
      </c>
      <c r="B686">
        <v>176</v>
      </c>
      <c r="C686">
        <v>178</v>
      </c>
      <c r="D686">
        <v>174.5</v>
      </c>
      <c r="E686">
        <v>178</v>
      </c>
      <c r="F686">
        <v>77878</v>
      </c>
    </row>
    <row r="687" spans="1:6">
      <c r="A687" s="9">
        <v>42132</v>
      </c>
      <c r="B687">
        <v>175</v>
      </c>
      <c r="C687">
        <v>176.5</v>
      </c>
      <c r="D687">
        <v>173</v>
      </c>
      <c r="E687">
        <v>176.5</v>
      </c>
      <c r="F687">
        <v>85494</v>
      </c>
    </row>
    <row r="688" spans="1:6">
      <c r="A688" s="9">
        <v>42131</v>
      </c>
      <c r="B688">
        <v>179</v>
      </c>
      <c r="C688">
        <v>179</v>
      </c>
      <c r="D688">
        <v>171.5</v>
      </c>
      <c r="E688">
        <v>173.5</v>
      </c>
      <c r="F688">
        <v>114860</v>
      </c>
    </row>
    <row r="689" spans="1:6">
      <c r="A689" s="9">
        <v>42130</v>
      </c>
      <c r="B689">
        <v>179.5</v>
      </c>
      <c r="C689">
        <v>181</v>
      </c>
      <c r="D689">
        <v>176.5</v>
      </c>
      <c r="E689">
        <v>179</v>
      </c>
      <c r="F689">
        <v>68464</v>
      </c>
    </row>
    <row r="690" spans="1:6">
      <c r="A690" s="9">
        <v>42129</v>
      </c>
      <c r="B690">
        <v>180</v>
      </c>
      <c r="C690">
        <v>183.5</v>
      </c>
      <c r="D690">
        <v>177.5</v>
      </c>
      <c r="E690">
        <v>180</v>
      </c>
      <c r="F690">
        <v>133430</v>
      </c>
    </row>
    <row r="691" spans="1:6">
      <c r="A691" s="9">
        <v>42128</v>
      </c>
      <c r="B691">
        <v>179.5</v>
      </c>
      <c r="C691">
        <v>181</v>
      </c>
      <c r="D691">
        <v>176.5</v>
      </c>
      <c r="E691">
        <v>180</v>
      </c>
      <c r="F691">
        <v>76306</v>
      </c>
    </row>
    <row r="692" spans="1:6">
      <c r="A692" s="9">
        <v>42124</v>
      </c>
      <c r="B692">
        <v>178</v>
      </c>
      <c r="C692">
        <v>179</v>
      </c>
      <c r="D692">
        <v>175.5</v>
      </c>
      <c r="E692">
        <v>177</v>
      </c>
      <c r="F692">
        <v>77830</v>
      </c>
    </row>
    <row r="693" spans="1:6">
      <c r="A693" s="9">
        <v>42123</v>
      </c>
      <c r="B693">
        <v>180.5</v>
      </c>
      <c r="C693">
        <v>182</v>
      </c>
      <c r="D693">
        <v>177</v>
      </c>
      <c r="E693">
        <v>178</v>
      </c>
      <c r="F693">
        <v>89224</v>
      </c>
    </row>
    <row r="694" spans="1:6">
      <c r="A694" s="9">
        <v>42122</v>
      </c>
      <c r="B694">
        <v>190</v>
      </c>
      <c r="C694">
        <v>191.5</v>
      </c>
      <c r="D694">
        <v>179</v>
      </c>
      <c r="E694">
        <v>180.5</v>
      </c>
      <c r="F694">
        <v>253528</v>
      </c>
    </row>
    <row r="695" spans="1:6">
      <c r="A695" s="9">
        <v>42121</v>
      </c>
      <c r="B695">
        <v>187.5</v>
      </c>
      <c r="C695">
        <v>193</v>
      </c>
      <c r="D695">
        <v>185.5</v>
      </c>
      <c r="E695">
        <v>190</v>
      </c>
      <c r="F695">
        <v>109130</v>
      </c>
    </row>
    <row r="696" spans="1:6">
      <c r="A696" s="9">
        <v>42118</v>
      </c>
      <c r="B696">
        <v>177.5</v>
      </c>
      <c r="C696">
        <v>187.5</v>
      </c>
      <c r="D696">
        <v>177.5</v>
      </c>
      <c r="E696">
        <v>187.5</v>
      </c>
      <c r="F696">
        <v>163774</v>
      </c>
    </row>
    <row r="697" spans="1:6">
      <c r="A697" s="9">
        <v>42117</v>
      </c>
      <c r="B697">
        <v>177</v>
      </c>
      <c r="C697">
        <v>179.5</v>
      </c>
      <c r="D697">
        <v>177</v>
      </c>
      <c r="E697">
        <v>178.5</v>
      </c>
      <c r="F697">
        <v>85167</v>
      </c>
    </row>
    <row r="698" spans="1:6">
      <c r="A698" s="9">
        <v>42116</v>
      </c>
      <c r="B698">
        <v>176.5</v>
      </c>
      <c r="C698">
        <v>179.5</v>
      </c>
      <c r="D698">
        <v>176.5</v>
      </c>
      <c r="E698">
        <v>179</v>
      </c>
      <c r="F698">
        <v>585341</v>
      </c>
    </row>
    <row r="699" spans="1:6">
      <c r="A699" s="9">
        <v>42115</v>
      </c>
      <c r="B699">
        <v>177</v>
      </c>
      <c r="C699">
        <v>178.5</v>
      </c>
      <c r="D699">
        <v>175</v>
      </c>
      <c r="E699">
        <v>178</v>
      </c>
      <c r="F699">
        <v>51063</v>
      </c>
    </row>
    <row r="700" spans="1:6">
      <c r="A700" s="9">
        <v>42114</v>
      </c>
      <c r="B700">
        <v>177</v>
      </c>
      <c r="C700">
        <v>177</v>
      </c>
      <c r="D700">
        <v>172.5</v>
      </c>
      <c r="E700">
        <v>175</v>
      </c>
      <c r="F700">
        <v>60150</v>
      </c>
    </row>
    <row r="701" spans="1:6">
      <c r="A701" s="9">
        <v>42111</v>
      </c>
      <c r="B701">
        <v>179</v>
      </c>
      <c r="C701">
        <v>179</v>
      </c>
      <c r="D701">
        <v>171</v>
      </c>
      <c r="E701">
        <v>176</v>
      </c>
      <c r="F701">
        <v>93824</v>
      </c>
    </row>
    <row r="702" spans="1:6">
      <c r="A702" s="9">
        <v>42110</v>
      </c>
      <c r="B702">
        <v>176</v>
      </c>
      <c r="C702">
        <v>179</v>
      </c>
      <c r="D702">
        <v>173</v>
      </c>
      <c r="E702">
        <v>178.5</v>
      </c>
      <c r="F702">
        <v>120025</v>
      </c>
    </row>
    <row r="703" spans="1:6">
      <c r="A703" s="9">
        <v>42109</v>
      </c>
      <c r="B703">
        <v>177.5</v>
      </c>
      <c r="C703">
        <v>179</v>
      </c>
      <c r="D703">
        <v>176</v>
      </c>
      <c r="E703">
        <v>176.5</v>
      </c>
      <c r="F703">
        <v>91187</v>
      </c>
    </row>
    <row r="704" spans="1:6">
      <c r="A704" s="9">
        <v>42108</v>
      </c>
      <c r="B704">
        <v>180.5</v>
      </c>
      <c r="C704">
        <v>181</v>
      </c>
      <c r="D704">
        <v>176</v>
      </c>
      <c r="E704">
        <v>177.5</v>
      </c>
      <c r="F704">
        <v>108511</v>
      </c>
    </row>
    <row r="705" spans="1:6">
      <c r="A705" s="9">
        <v>42107</v>
      </c>
      <c r="B705">
        <v>175.5</v>
      </c>
      <c r="C705">
        <v>181.5</v>
      </c>
      <c r="D705">
        <v>175</v>
      </c>
      <c r="E705">
        <v>181</v>
      </c>
      <c r="F705">
        <v>135368</v>
      </c>
    </row>
    <row r="706" spans="1:6">
      <c r="A706" s="9">
        <v>42104</v>
      </c>
      <c r="B706">
        <v>179</v>
      </c>
      <c r="C706">
        <v>182</v>
      </c>
      <c r="D706">
        <v>178</v>
      </c>
      <c r="E706">
        <v>180</v>
      </c>
      <c r="F706">
        <v>177580</v>
      </c>
    </row>
    <row r="707" spans="1:6">
      <c r="A707" s="9">
        <v>42103</v>
      </c>
      <c r="B707">
        <v>179</v>
      </c>
      <c r="C707">
        <v>180</v>
      </c>
      <c r="D707">
        <v>178</v>
      </c>
      <c r="E707">
        <v>179</v>
      </c>
      <c r="F707">
        <v>117943</v>
      </c>
    </row>
    <row r="708" spans="1:6">
      <c r="A708" s="9">
        <v>42102</v>
      </c>
      <c r="B708">
        <v>177.5</v>
      </c>
      <c r="C708">
        <v>180</v>
      </c>
      <c r="D708">
        <v>177.5</v>
      </c>
      <c r="E708">
        <v>180</v>
      </c>
      <c r="F708">
        <v>174845</v>
      </c>
    </row>
    <row r="709" spans="1:6">
      <c r="A709" s="9">
        <v>42101</v>
      </c>
      <c r="B709">
        <v>175</v>
      </c>
      <c r="C709">
        <v>178</v>
      </c>
      <c r="D709">
        <v>174</v>
      </c>
      <c r="E709">
        <v>177</v>
      </c>
      <c r="F709">
        <v>143559</v>
      </c>
    </row>
    <row r="710" spans="1:6">
      <c r="A710" s="9">
        <v>42095</v>
      </c>
      <c r="B710">
        <v>175</v>
      </c>
      <c r="C710">
        <v>177</v>
      </c>
      <c r="D710">
        <v>173</v>
      </c>
      <c r="E710">
        <v>173.5</v>
      </c>
      <c r="F710">
        <v>83334</v>
      </c>
    </row>
    <row r="711" spans="1:6">
      <c r="A711" s="9">
        <v>42094</v>
      </c>
      <c r="B711">
        <v>172</v>
      </c>
      <c r="C711">
        <v>174.5</v>
      </c>
      <c r="D711">
        <v>172</v>
      </c>
      <c r="E711">
        <v>174.5</v>
      </c>
      <c r="F711">
        <v>128264</v>
      </c>
    </row>
    <row r="712" spans="1:6">
      <c r="A712" s="9">
        <v>42093</v>
      </c>
      <c r="B712">
        <v>171</v>
      </c>
      <c r="C712">
        <v>174</v>
      </c>
      <c r="D712">
        <v>171</v>
      </c>
      <c r="E712">
        <v>173</v>
      </c>
      <c r="F712">
        <v>60439</v>
      </c>
    </row>
    <row r="713" spans="1:6">
      <c r="A713" s="9">
        <v>42090</v>
      </c>
      <c r="B713">
        <v>172.5</v>
      </c>
      <c r="C713">
        <v>174.5</v>
      </c>
      <c r="D713">
        <v>169</v>
      </c>
      <c r="E713">
        <v>170</v>
      </c>
      <c r="F713">
        <v>218885</v>
      </c>
    </row>
    <row r="714" spans="1:6">
      <c r="A714" s="9">
        <v>42089</v>
      </c>
      <c r="B714">
        <v>170.5</v>
      </c>
      <c r="C714">
        <v>171.5</v>
      </c>
      <c r="D714">
        <v>165</v>
      </c>
      <c r="E714">
        <v>170</v>
      </c>
      <c r="F714">
        <v>170979</v>
      </c>
    </row>
    <row r="715" spans="1:6">
      <c r="A715" s="9">
        <v>42088</v>
      </c>
      <c r="B715">
        <v>178.5</v>
      </c>
      <c r="C715">
        <v>178.5</v>
      </c>
      <c r="D715">
        <v>170.5</v>
      </c>
      <c r="E715">
        <v>171.5</v>
      </c>
      <c r="F715">
        <v>177457</v>
      </c>
    </row>
    <row r="716" spans="1:6">
      <c r="A716" s="9">
        <v>42087</v>
      </c>
      <c r="B716">
        <v>175</v>
      </c>
      <c r="C716">
        <v>179</v>
      </c>
      <c r="D716">
        <v>173</v>
      </c>
      <c r="E716">
        <v>179</v>
      </c>
      <c r="F716">
        <v>94337</v>
      </c>
    </row>
    <row r="717" spans="1:6">
      <c r="A717" s="9">
        <v>42086</v>
      </c>
      <c r="B717">
        <v>177.5</v>
      </c>
      <c r="C717">
        <v>179.5</v>
      </c>
      <c r="D717">
        <v>175.5</v>
      </c>
      <c r="E717">
        <v>176.5</v>
      </c>
      <c r="F717">
        <v>70192</v>
      </c>
    </row>
    <row r="718" spans="1:6">
      <c r="A718" s="9">
        <v>42083</v>
      </c>
      <c r="B718">
        <v>171.5</v>
      </c>
      <c r="C718">
        <v>179.5</v>
      </c>
      <c r="D718">
        <v>170.5</v>
      </c>
      <c r="E718">
        <v>178</v>
      </c>
      <c r="F718">
        <v>376892</v>
      </c>
    </row>
    <row r="719" spans="1:6">
      <c r="A719" s="9">
        <v>42082</v>
      </c>
      <c r="B719">
        <v>175.5</v>
      </c>
      <c r="C719">
        <v>177.5</v>
      </c>
      <c r="D719">
        <v>168</v>
      </c>
      <c r="E719">
        <v>170</v>
      </c>
      <c r="F719">
        <v>144856</v>
      </c>
    </row>
    <row r="720" spans="1:6">
      <c r="A720" s="9">
        <v>42081</v>
      </c>
      <c r="B720">
        <v>173</v>
      </c>
      <c r="C720">
        <v>176.5</v>
      </c>
      <c r="D720">
        <v>172</v>
      </c>
      <c r="E720">
        <v>175</v>
      </c>
      <c r="F720">
        <v>104933</v>
      </c>
    </row>
    <row r="721" spans="1:6">
      <c r="A721" s="9">
        <v>42080</v>
      </c>
      <c r="B721">
        <v>173</v>
      </c>
      <c r="C721">
        <v>176</v>
      </c>
      <c r="D721">
        <v>171</v>
      </c>
      <c r="E721">
        <v>172.5</v>
      </c>
      <c r="F721">
        <v>171046</v>
      </c>
    </row>
    <row r="722" spans="1:6">
      <c r="A722" s="9">
        <v>42079</v>
      </c>
      <c r="B722">
        <v>177</v>
      </c>
      <c r="C722">
        <v>178</v>
      </c>
      <c r="D722">
        <v>170.5</v>
      </c>
      <c r="E722">
        <v>172</v>
      </c>
      <c r="F722">
        <v>79191</v>
      </c>
    </row>
    <row r="723" spans="1:6">
      <c r="A723" s="9">
        <v>42076</v>
      </c>
      <c r="B723">
        <v>176.5</v>
      </c>
      <c r="C723">
        <v>177</v>
      </c>
      <c r="D723">
        <v>175.5</v>
      </c>
      <c r="E723">
        <v>177</v>
      </c>
      <c r="F723">
        <v>172125</v>
      </c>
    </row>
    <row r="724" spans="1:6">
      <c r="A724" s="9">
        <v>42075</v>
      </c>
      <c r="B724">
        <v>177</v>
      </c>
      <c r="C724">
        <v>177.5</v>
      </c>
      <c r="D724">
        <v>175.5</v>
      </c>
      <c r="E724">
        <v>176.5</v>
      </c>
      <c r="F724">
        <v>101725</v>
      </c>
    </row>
    <row r="725" spans="1:6">
      <c r="A725" s="9">
        <v>42074</v>
      </c>
      <c r="B725">
        <v>173</v>
      </c>
      <c r="C725">
        <v>176</v>
      </c>
      <c r="D725">
        <v>172</v>
      </c>
      <c r="E725">
        <v>176</v>
      </c>
      <c r="F725">
        <v>79509</v>
      </c>
    </row>
    <row r="726" spans="1:6">
      <c r="A726" s="9">
        <v>42073</v>
      </c>
      <c r="B726">
        <v>172.5</v>
      </c>
      <c r="C726">
        <v>176.5</v>
      </c>
      <c r="D726">
        <v>171</v>
      </c>
      <c r="E726">
        <v>173</v>
      </c>
      <c r="F726">
        <v>54813</v>
      </c>
    </row>
    <row r="727" spans="1:6">
      <c r="A727" s="9">
        <v>42072</v>
      </c>
      <c r="B727">
        <v>177.5</v>
      </c>
      <c r="C727">
        <v>178.5</v>
      </c>
      <c r="D727">
        <v>172</v>
      </c>
      <c r="E727">
        <v>173.5</v>
      </c>
      <c r="F727">
        <v>50287</v>
      </c>
    </row>
    <row r="728" spans="1:6">
      <c r="A728" s="9">
        <v>42069</v>
      </c>
      <c r="B728">
        <v>175</v>
      </c>
      <c r="C728">
        <v>177.5</v>
      </c>
      <c r="D728">
        <v>173.5</v>
      </c>
      <c r="E728">
        <v>176</v>
      </c>
      <c r="F728">
        <v>93639</v>
      </c>
    </row>
    <row r="729" spans="1:6">
      <c r="A729" s="9">
        <v>42068</v>
      </c>
      <c r="B729">
        <v>173</v>
      </c>
      <c r="C729">
        <v>176</v>
      </c>
      <c r="D729">
        <v>172</v>
      </c>
      <c r="E729">
        <v>175</v>
      </c>
      <c r="F729">
        <v>80316</v>
      </c>
    </row>
    <row r="730" spans="1:6">
      <c r="A730" s="9">
        <v>42067</v>
      </c>
      <c r="B730">
        <v>174</v>
      </c>
      <c r="C730">
        <v>175.5</v>
      </c>
      <c r="D730">
        <v>169.5</v>
      </c>
      <c r="E730">
        <v>172.5</v>
      </c>
      <c r="F730">
        <v>84922</v>
      </c>
    </row>
    <row r="731" spans="1:6">
      <c r="A731" s="9">
        <v>42066</v>
      </c>
      <c r="B731">
        <v>176.5</v>
      </c>
      <c r="C731">
        <v>177</v>
      </c>
      <c r="D731">
        <v>172.5</v>
      </c>
      <c r="E731">
        <v>173</v>
      </c>
      <c r="F731">
        <v>81872</v>
      </c>
    </row>
    <row r="732" spans="1:6">
      <c r="A732" s="9">
        <v>42065</v>
      </c>
      <c r="B732">
        <v>177.5</v>
      </c>
      <c r="C732">
        <v>180</v>
      </c>
      <c r="D732">
        <v>175</v>
      </c>
      <c r="E732">
        <v>176</v>
      </c>
      <c r="F732">
        <v>180637</v>
      </c>
    </row>
    <row r="733" spans="1:6">
      <c r="A733" s="9">
        <v>42062</v>
      </c>
      <c r="B733">
        <v>174</v>
      </c>
      <c r="C733">
        <v>178</v>
      </c>
      <c r="D733">
        <v>173</v>
      </c>
      <c r="E733">
        <v>178</v>
      </c>
      <c r="F733">
        <v>217766</v>
      </c>
    </row>
    <row r="734" spans="1:6">
      <c r="A734" s="9">
        <v>42061</v>
      </c>
      <c r="B734">
        <v>172</v>
      </c>
      <c r="C734">
        <v>175.5</v>
      </c>
      <c r="D734">
        <v>171</v>
      </c>
      <c r="E734">
        <v>174</v>
      </c>
      <c r="F734">
        <v>168043</v>
      </c>
    </row>
    <row r="735" spans="1:6">
      <c r="A735" s="9">
        <v>42060</v>
      </c>
      <c r="B735">
        <v>163</v>
      </c>
      <c r="C735">
        <v>170</v>
      </c>
      <c r="D735">
        <v>163</v>
      </c>
      <c r="E735">
        <v>169.5</v>
      </c>
      <c r="F735">
        <v>222223</v>
      </c>
    </row>
    <row r="736" spans="1:6">
      <c r="A736" s="9">
        <v>42059</v>
      </c>
      <c r="B736">
        <v>161</v>
      </c>
      <c r="C736">
        <v>165</v>
      </c>
      <c r="D736">
        <v>160.5</v>
      </c>
      <c r="E736">
        <v>161</v>
      </c>
      <c r="F736">
        <v>671841</v>
      </c>
    </row>
    <row r="737" spans="1:6">
      <c r="A737" s="9">
        <v>42058</v>
      </c>
      <c r="B737">
        <v>154</v>
      </c>
      <c r="C737">
        <v>157.5</v>
      </c>
      <c r="D737">
        <v>154</v>
      </c>
      <c r="E737">
        <v>157.5</v>
      </c>
      <c r="F737">
        <v>249011</v>
      </c>
    </row>
    <row r="738" spans="1:6">
      <c r="A738" s="9">
        <v>42055</v>
      </c>
      <c r="B738">
        <v>151</v>
      </c>
      <c r="C738">
        <v>155</v>
      </c>
      <c r="D738">
        <v>150</v>
      </c>
      <c r="E738">
        <v>154</v>
      </c>
      <c r="F738">
        <v>97409</v>
      </c>
    </row>
    <row r="739" spans="1:6">
      <c r="A739" s="9">
        <v>42054</v>
      </c>
      <c r="B739">
        <v>157.5</v>
      </c>
      <c r="C739">
        <v>158</v>
      </c>
      <c r="D739">
        <v>150.5</v>
      </c>
      <c r="E739">
        <v>151.5</v>
      </c>
      <c r="F739">
        <v>74611</v>
      </c>
    </row>
    <row r="740" spans="1:6">
      <c r="A740" s="9">
        <v>42053</v>
      </c>
      <c r="B740">
        <v>160</v>
      </c>
      <c r="C740">
        <v>161.5</v>
      </c>
      <c r="D740">
        <v>157.5</v>
      </c>
      <c r="E740">
        <v>157.5</v>
      </c>
      <c r="F740">
        <v>127091</v>
      </c>
    </row>
    <row r="741" spans="1:6">
      <c r="A741" s="9">
        <v>42052</v>
      </c>
      <c r="B741">
        <v>159</v>
      </c>
      <c r="C741">
        <v>160.5</v>
      </c>
      <c r="D741">
        <v>158</v>
      </c>
      <c r="E741">
        <v>159.5</v>
      </c>
      <c r="F741">
        <v>107808</v>
      </c>
    </row>
    <row r="742" spans="1:6">
      <c r="A742" s="9">
        <v>42051</v>
      </c>
      <c r="B742">
        <v>156.5</v>
      </c>
      <c r="C742">
        <v>158</v>
      </c>
      <c r="D742">
        <v>155</v>
      </c>
      <c r="E742">
        <v>157</v>
      </c>
      <c r="F742">
        <v>78992</v>
      </c>
    </row>
    <row r="743" spans="1:6">
      <c r="A743" s="9">
        <v>42048</v>
      </c>
      <c r="B743">
        <v>157.5</v>
      </c>
      <c r="C743">
        <v>159.5</v>
      </c>
      <c r="D743">
        <v>156</v>
      </c>
      <c r="E743">
        <v>156.5</v>
      </c>
      <c r="F743">
        <v>108737</v>
      </c>
    </row>
    <row r="744" spans="1:6">
      <c r="A744" s="9">
        <v>42047</v>
      </c>
      <c r="B744">
        <v>151</v>
      </c>
      <c r="C744">
        <v>158</v>
      </c>
      <c r="D744">
        <v>149.5</v>
      </c>
      <c r="E744">
        <v>158</v>
      </c>
      <c r="F744">
        <v>143241</v>
      </c>
    </row>
    <row r="745" spans="1:6">
      <c r="A745" s="9">
        <v>42046</v>
      </c>
      <c r="B745">
        <v>153</v>
      </c>
      <c r="C745">
        <v>155</v>
      </c>
      <c r="D745">
        <v>151.5</v>
      </c>
      <c r="E745">
        <v>151.5</v>
      </c>
      <c r="F745">
        <v>327209</v>
      </c>
    </row>
    <row r="746" spans="1:6">
      <c r="A746" s="9">
        <v>42045</v>
      </c>
      <c r="B746">
        <v>151</v>
      </c>
      <c r="C746">
        <v>156.5</v>
      </c>
      <c r="D746">
        <v>151</v>
      </c>
      <c r="E746">
        <v>154.5</v>
      </c>
      <c r="F746">
        <v>68025</v>
      </c>
    </row>
    <row r="747" spans="1:6">
      <c r="A747" s="9">
        <v>42044</v>
      </c>
      <c r="B747">
        <v>154.5</v>
      </c>
      <c r="C747">
        <v>154.5</v>
      </c>
      <c r="D747">
        <v>149.5</v>
      </c>
      <c r="E747">
        <v>151.5</v>
      </c>
      <c r="F747">
        <v>104748</v>
      </c>
    </row>
    <row r="748" spans="1:6">
      <c r="A748" s="9">
        <v>42041</v>
      </c>
      <c r="B748">
        <v>153</v>
      </c>
      <c r="C748">
        <v>155.5</v>
      </c>
      <c r="D748">
        <v>152</v>
      </c>
      <c r="E748">
        <v>154.5</v>
      </c>
      <c r="F748">
        <v>88087</v>
      </c>
    </row>
    <row r="749" spans="1:6">
      <c r="A749" s="9">
        <v>42040</v>
      </c>
      <c r="B749">
        <v>152.5</v>
      </c>
      <c r="C749">
        <v>155.5</v>
      </c>
      <c r="D749">
        <v>151.5</v>
      </c>
      <c r="E749">
        <v>154</v>
      </c>
      <c r="F749">
        <v>178032</v>
      </c>
    </row>
    <row r="750" spans="1:6">
      <c r="A750" s="9">
        <v>42039</v>
      </c>
      <c r="B750">
        <v>156.5</v>
      </c>
      <c r="C750">
        <v>156.5</v>
      </c>
      <c r="D750">
        <v>146</v>
      </c>
      <c r="E750">
        <v>152</v>
      </c>
      <c r="F750">
        <v>251882</v>
      </c>
    </row>
    <row r="751" spans="1:6">
      <c r="A751" s="9">
        <v>42038</v>
      </c>
      <c r="B751">
        <v>158.5</v>
      </c>
      <c r="C751">
        <v>159.5</v>
      </c>
      <c r="D751">
        <v>156</v>
      </c>
      <c r="E751">
        <v>156</v>
      </c>
      <c r="F751">
        <v>109709</v>
      </c>
    </row>
    <row r="752" spans="1:6">
      <c r="A752" s="9">
        <v>42037</v>
      </c>
      <c r="B752">
        <v>161.5</v>
      </c>
      <c r="C752">
        <v>162</v>
      </c>
      <c r="D752">
        <v>157.5</v>
      </c>
      <c r="E752">
        <v>158</v>
      </c>
      <c r="F752">
        <v>84641</v>
      </c>
    </row>
    <row r="753" spans="1:6">
      <c r="A753" s="9">
        <v>42034</v>
      </c>
      <c r="B753">
        <v>162</v>
      </c>
      <c r="C753">
        <v>162</v>
      </c>
      <c r="D753">
        <v>158.5</v>
      </c>
      <c r="E753">
        <v>161</v>
      </c>
      <c r="F753">
        <v>278992</v>
      </c>
    </row>
    <row r="754" spans="1:6">
      <c r="A754" s="9">
        <v>42033</v>
      </c>
      <c r="B754">
        <v>159</v>
      </c>
      <c r="C754">
        <v>161.5</v>
      </c>
      <c r="D754">
        <v>157.5</v>
      </c>
      <c r="E754">
        <v>160.5</v>
      </c>
      <c r="F754">
        <v>70254</v>
      </c>
    </row>
    <row r="755" spans="1:6">
      <c r="A755" s="9">
        <v>42032</v>
      </c>
      <c r="B755">
        <v>154.5</v>
      </c>
      <c r="C755">
        <v>159.5</v>
      </c>
      <c r="D755">
        <v>154</v>
      </c>
      <c r="E755">
        <v>159</v>
      </c>
      <c r="F755">
        <v>88533</v>
      </c>
    </row>
    <row r="756" spans="1:6">
      <c r="A756" s="9">
        <v>42031</v>
      </c>
      <c r="B756">
        <v>156.5</v>
      </c>
      <c r="C756">
        <v>159</v>
      </c>
      <c r="D756">
        <v>155</v>
      </c>
      <c r="E756">
        <v>155</v>
      </c>
      <c r="F756">
        <v>106946</v>
      </c>
    </row>
    <row r="757" spans="1:6">
      <c r="A757" s="9">
        <v>42030</v>
      </c>
      <c r="B757">
        <v>156.5</v>
      </c>
      <c r="C757">
        <v>159.5</v>
      </c>
      <c r="D757">
        <v>155</v>
      </c>
      <c r="E757">
        <v>156</v>
      </c>
      <c r="F757">
        <v>254631</v>
      </c>
    </row>
    <row r="758" spans="1:6">
      <c r="A758" s="9">
        <v>42027</v>
      </c>
      <c r="B758">
        <v>155</v>
      </c>
      <c r="C758">
        <v>158.5</v>
      </c>
      <c r="D758">
        <v>153</v>
      </c>
      <c r="E758">
        <v>156.5</v>
      </c>
      <c r="F758">
        <v>185173</v>
      </c>
    </row>
    <row r="759" spans="1:6">
      <c r="A759" s="9">
        <v>42026</v>
      </c>
      <c r="B759">
        <v>159.5</v>
      </c>
      <c r="C759">
        <v>160.5</v>
      </c>
      <c r="D759">
        <v>153</v>
      </c>
      <c r="E759">
        <v>154</v>
      </c>
      <c r="F759">
        <v>258965</v>
      </c>
    </row>
    <row r="760" spans="1:6">
      <c r="A760" s="9">
        <v>42025</v>
      </c>
      <c r="B760">
        <v>160.5</v>
      </c>
      <c r="C760">
        <v>162</v>
      </c>
      <c r="D760">
        <v>158.5</v>
      </c>
      <c r="E760">
        <v>160</v>
      </c>
      <c r="F760">
        <v>92495</v>
      </c>
    </row>
    <row r="761" spans="1:6">
      <c r="A761" s="9">
        <v>42024</v>
      </c>
      <c r="B761">
        <v>163</v>
      </c>
      <c r="C761">
        <v>164.5</v>
      </c>
      <c r="D761">
        <v>160.5</v>
      </c>
      <c r="E761">
        <v>161.5</v>
      </c>
      <c r="F761">
        <v>71770</v>
      </c>
    </row>
    <row r="762" spans="1:6">
      <c r="A762" s="9">
        <v>42023</v>
      </c>
      <c r="B762">
        <v>161.5</v>
      </c>
      <c r="C762">
        <v>164</v>
      </c>
      <c r="D762">
        <v>161.5</v>
      </c>
      <c r="E762">
        <v>163.5</v>
      </c>
      <c r="F762">
        <v>89106</v>
      </c>
    </row>
    <row r="763" spans="1:6">
      <c r="A763" s="9">
        <v>42020</v>
      </c>
      <c r="B763">
        <v>162.5</v>
      </c>
      <c r="C763">
        <v>165.5</v>
      </c>
      <c r="D763">
        <v>160.5</v>
      </c>
      <c r="E763">
        <v>160.5</v>
      </c>
      <c r="F763">
        <v>100346</v>
      </c>
    </row>
    <row r="764" spans="1:6">
      <c r="A764" s="9">
        <v>42019</v>
      </c>
      <c r="B764">
        <v>167</v>
      </c>
      <c r="C764">
        <v>168</v>
      </c>
      <c r="D764">
        <v>160</v>
      </c>
      <c r="E764">
        <v>162.5</v>
      </c>
      <c r="F764">
        <v>181340</v>
      </c>
    </row>
    <row r="765" spans="1:6">
      <c r="A765" s="9">
        <v>42018</v>
      </c>
      <c r="B765">
        <v>169.5</v>
      </c>
      <c r="C765">
        <v>172</v>
      </c>
      <c r="D765">
        <v>165.5</v>
      </c>
      <c r="E765">
        <v>167</v>
      </c>
      <c r="F765">
        <v>199043</v>
      </c>
    </row>
    <row r="766" spans="1:6">
      <c r="A766" s="9">
        <v>42017</v>
      </c>
      <c r="B766">
        <v>165.5</v>
      </c>
      <c r="C766">
        <v>170</v>
      </c>
      <c r="D766">
        <v>165.5</v>
      </c>
      <c r="E766">
        <v>169</v>
      </c>
      <c r="F766">
        <v>102836</v>
      </c>
    </row>
    <row r="767" spans="1:6">
      <c r="A767" s="9">
        <v>42016</v>
      </c>
      <c r="B767">
        <v>164</v>
      </c>
      <c r="C767">
        <v>168</v>
      </c>
      <c r="D767">
        <v>164</v>
      </c>
      <c r="E767">
        <v>165.5</v>
      </c>
      <c r="F767">
        <v>114195</v>
      </c>
    </row>
    <row r="768" spans="1:6">
      <c r="A768" s="9">
        <v>42013</v>
      </c>
      <c r="B768">
        <v>168</v>
      </c>
      <c r="C768">
        <v>169.5</v>
      </c>
      <c r="D768">
        <v>162</v>
      </c>
      <c r="E768">
        <v>164.5</v>
      </c>
      <c r="F768">
        <v>154261</v>
      </c>
    </row>
    <row r="769" spans="1:6">
      <c r="A769" s="9">
        <v>42012</v>
      </c>
      <c r="B769">
        <v>171.5</v>
      </c>
      <c r="C769">
        <v>173</v>
      </c>
      <c r="D769">
        <v>166.5</v>
      </c>
      <c r="E769">
        <v>168</v>
      </c>
      <c r="F769">
        <v>188391</v>
      </c>
    </row>
    <row r="770" spans="1:6">
      <c r="A770" s="9">
        <v>42011</v>
      </c>
      <c r="B770">
        <v>173</v>
      </c>
      <c r="C770">
        <v>174.5</v>
      </c>
      <c r="D770">
        <v>169.5</v>
      </c>
      <c r="E770">
        <v>171.5</v>
      </c>
      <c r="F770">
        <v>129229</v>
      </c>
    </row>
    <row r="771" spans="1:6">
      <c r="A771" s="9">
        <v>42010</v>
      </c>
      <c r="B771">
        <v>173.5</v>
      </c>
      <c r="C771">
        <v>174</v>
      </c>
      <c r="D771">
        <v>172</v>
      </c>
      <c r="E771">
        <v>173.5</v>
      </c>
      <c r="F771">
        <v>66320</v>
      </c>
    </row>
    <row r="772" spans="1:6">
      <c r="A772" s="9">
        <v>42009</v>
      </c>
      <c r="B772">
        <v>174.5</v>
      </c>
      <c r="C772">
        <v>176.5</v>
      </c>
      <c r="D772">
        <v>172</v>
      </c>
      <c r="E772">
        <v>173.5</v>
      </c>
      <c r="F772">
        <v>71228</v>
      </c>
    </row>
    <row r="773" spans="1:6">
      <c r="A773" s="9">
        <v>42006</v>
      </c>
      <c r="B773">
        <v>168</v>
      </c>
      <c r="C773">
        <v>177</v>
      </c>
      <c r="D773">
        <v>168</v>
      </c>
      <c r="E773">
        <v>177</v>
      </c>
      <c r="F773">
        <v>128913</v>
      </c>
    </row>
    <row r="774" spans="1:6">
      <c r="A774" s="9">
        <v>42003</v>
      </c>
      <c r="B774">
        <v>173.5</v>
      </c>
      <c r="C774">
        <v>173.5</v>
      </c>
      <c r="D774">
        <v>167</v>
      </c>
      <c r="E774">
        <v>167.5</v>
      </c>
      <c r="F774">
        <v>125116</v>
      </c>
    </row>
    <row r="775" spans="1:6">
      <c r="A775" s="9">
        <v>42002</v>
      </c>
      <c r="B775">
        <v>175.5</v>
      </c>
      <c r="C775">
        <v>178.5</v>
      </c>
      <c r="D775">
        <v>173</v>
      </c>
      <c r="E775">
        <v>173.5</v>
      </c>
      <c r="F775">
        <v>71071</v>
      </c>
    </row>
    <row r="776" spans="1:6">
      <c r="A776" s="9">
        <v>41996</v>
      </c>
      <c r="B776">
        <v>177.5</v>
      </c>
      <c r="C776">
        <v>177.5</v>
      </c>
      <c r="D776">
        <v>173</v>
      </c>
      <c r="E776">
        <v>175</v>
      </c>
      <c r="F776">
        <v>259012</v>
      </c>
    </row>
    <row r="777" spans="1:6">
      <c r="A777" s="9">
        <v>41995</v>
      </c>
      <c r="B777">
        <v>171</v>
      </c>
      <c r="C777">
        <v>177.5</v>
      </c>
      <c r="D777">
        <v>171</v>
      </c>
      <c r="E777">
        <v>175</v>
      </c>
      <c r="F777">
        <v>279010</v>
      </c>
    </row>
    <row r="778" spans="1:6">
      <c r="A778" s="9">
        <v>41992</v>
      </c>
      <c r="B778">
        <v>165.5</v>
      </c>
      <c r="C778">
        <v>169</v>
      </c>
      <c r="D778">
        <v>164</v>
      </c>
      <c r="E778">
        <v>168.5</v>
      </c>
      <c r="F778">
        <v>241677</v>
      </c>
    </row>
    <row r="779" spans="1:6">
      <c r="A779" s="9">
        <v>41991</v>
      </c>
      <c r="B779">
        <v>159</v>
      </c>
      <c r="C779">
        <v>165</v>
      </c>
      <c r="D779">
        <v>150</v>
      </c>
      <c r="E779">
        <v>163.5</v>
      </c>
      <c r="F779">
        <v>560198</v>
      </c>
    </row>
    <row r="780" spans="1:6">
      <c r="A780" s="9">
        <v>41990</v>
      </c>
      <c r="B780">
        <v>167</v>
      </c>
      <c r="C780">
        <v>167</v>
      </c>
      <c r="D780">
        <v>155</v>
      </c>
      <c r="E780">
        <v>159.5</v>
      </c>
      <c r="F780">
        <v>482861</v>
      </c>
    </row>
    <row r="781" spans="1:6">
      <c r="A781" s="9">
        <v>41989</v>
      </c>
      <c r="B781">
        <v>175</v>
      </c>
      <c r="C781">
        <v>178.5</v>
      </c>
      <c r="D781">
        <v>168</v>
      </c>
      <c r="E781">
        <v>168</v>
      </c>
      <c r="F781">
        <v>289401</v>
      </c>
    </row>
    <row r="782" spans="1:6">
      <c r="A782" s="9">
        <v>41988</v>
      </c>
      <c r="B782">
        <v>172</v>
      </c>
      <c r="C782">
        <v>180.5</v>
      </c>
      <c r="D782">
        <v>168.5</v>
      </c>
      <c r="E782">
        <v>177.5</v>
      </c>
      <c r="F782">
        <v>171495</v>
      </c>
    </row>
    <row r="783" spans="1:6">
      <c r="A783" s="9">
        <v>41985</v>
      </c>
      <c r="B783">
        <v>177</v>
      </c>
      <c r="C783">
        <v>180</v>
      </c>
      <c r="D783">
        <v>172.5</v>
      </c>
      <c r="E783">
        <v>173</v>
      </c>
      <c r="F783">
        <v>141875</v>
      </c>
    </row>
    <row r="784" spans="1:6">
      <c r="A784" s="9">
        <v>41984</v>
      </c>
      <c r="B784">
        <v>179.5</v>
      </c>
      <c r="C784">
        <v>180.5</v>
      </c>
      <c r="D784">
        <v>177.5</v>
      </c>
      <c r="E784">
        <v>178.5</v>
      </c>
      <c r="F784">
        <v>123877</v>
      </c>
    </row>
    <row r="785" spans="1:6">
      <c r="A785" s="9">
        <v>41983</v>
      </c>
      <c r="B785">
        <v>179</v>
      </c>
      <c r="C785">
        <v>181.5</v>
      </c>
      <c r="D785">
        <v>179</v>
      </c>
      <c r="E785">
        <v>180</v>
      </c>
      <c r="F785">
        <v>98880</v>
      </c>
    </row>
    <row r="786" spans="1:6">
      <c r="A786" s="9">
        <v>41982</v>
      </c>
      <c r="B786">
        <v>181</v>
      </c>
      <c r="C786">
        <v>181.5</v>
      </c>
      <c r="D786">
        <v>177</v>
      </c>
      <c r="E786">
        <v>178</v>
      </c>
      <c r="F786">
        <v>108413</v>
      </c>
    </row>
    <row r="787" spans="1:6">
      <c r="A787" s="9">
        <v>41981</v>
      </c>
      <c r="B787">
        <v>182.5</v>
      </c>
      <c r="C787">
        <v>183</v>
      </c>
      <c r="D787">
        <v>179</v>
      </c>
      <c r="E787">
        <v>182</v>
      </c>
      <c r="F787">
        <v>85944</v>
      </c>
    </row>
    <row r="788" spans="1:6">
      <c r="A788" s="9">
        <v>41978</v>
      </c>
      <c r="B788">
        <v>183</v>
      </c>
      <c r="C788">
        <v>184</v>
      </c>
      <c r="D788">
        <v>182.5</v>
      </c>
      <c r="E788">
        <v>183</v>
      </c>
      <c r="F788">
        <v>66665</v>
      </c>
    </row>
    <row r="789" spans="1:6">
      <c r="A789" s="9">
        <v>41977</v>
      </c>
      <c r="B789">
        <v>184</v>
      </c>
      <c r="C789">
        <v>184.5</v>
      </c>
      <c r="D789">
        <v>181.5</v>
      </c>
      <c r="E789">
        <v>183.5</v>
      </c>
      <c r="F789">
        <v>125075</v>
      </c>
    </row>
    <row r="790" spans="1:6">
      <c r="A790" s="9">
        <v>41976</v>
      </c>
      <c r="B790">
        <v>183.5</v>
      </c>
      <c r="C790">
        <v>184</v>
      </c>
      <c r="D790">
        <v>182.5</v>
      </c>
      <c r="E790">
        <v>183.5</v>
      </c>
      <c r="F790">
        <v>109014</v>
      </c>
    </row>
    <row r="791" spans="1:6">
      <c r="A791" s="9">
        <v>41975</v>
      </c>
      <c r="B791">
        <v>178.5</v>
      </c>
      <c r="C791">
        <v>183</v>
      </c>
      <c r="D791">
        <v>178.5</v>
      </c>
      <c r="E791">
        <v>183</v>
      </c>
      <c r="F791">
        <v>231444</v>
      </c>
    </row>
    <row r="792" spans="1:6">
      <c r="A792" s="9">
        <v>41974</v>
      </c>
      <c r="B792">
        <v>174.5</v>
      </c>
      <c r="C792">
        <v>178</v>
      </c>
      <c r="D792">
        <v>174</v>
      </c>
      <c r="E792">
        <v>177.5</v>
      </c>
      <c r="F792">
        <v>61884</v>
      </c>
    </row>
    <row r="793" spans="1:6">
      <c r="A793" s="9">
        <v>41971</v>
      </c>
      <c r="B793">
        <v>173.5</v>
      </c>
      <c r="C793">
        <v>175</v>
      </c>
      <c r="D793">
        <v>172</v>
      </c>
      <c r="E793">
        <v>173.5</v>
      </c>
      <c r="F793">
        <v>202488</v>
      </c>
    </row>
    <row r="794" spans="1:6">
      <c r="A794" s="9">
        <v>41970</v>
      </c>
      <c r="B794">
        <v>174</v>
      </c>
      <c r="C794">
        <v>174.5</v>
      </c>
      <c r="D794">
        <v>164</v>
      </c>
      <c r="E794">
        <v>173.5</v>
      </c>
      <c r="F794">
        <v>293658</v>
      </c>
    </row>
    <row r="795" spans="1:6">
      <c r="A795" s="9">
        <v>41969</v>
      </c>
      <c r="B795">
        <v>180.5</v>
      </c>
      <c r="C795">
        <v>181</v>
      </c>
      <c r="D795">
        <v>174</v>
      </c>
      <c r="E795">
        <v>175</v>
      </c>
      <c r="F795">
        <v>132679</v>
      </c>
    </row>
    <row r="796" spans="1:6">
      <c r="A796" s="9">
        <v>41968</v>
      </c>
      <c r="B796">
        <v>182.5</v>
      </c>
      <c r="C796">
        <v>182.5</v>
      </c>
      <c r="D796">
        <v>179</v>
      </c>
      <c r="E796">
        <v>182</v>
      </c>
      <c r="F796">
        <v>170883</v>
      </c>
    </row>
    <row r="797" spans="1:6">
      <c r="A797" s="9">
        <v>41967</v>
      </c>
      <c r="B797">
        <v>183</v>
      </c>
      <c r="C797">
        <v>183</v>
      </c>
      <c r="D797">
        <v>181.5</v>
      </c>
      <c r="E797">
        <v>183</v>
      </c>
      <c r="F797">
        <v>280599</v>
      </c>
    </row>
    <row r="798" spans="1:6">
      <c r="A798" s="9">
        <v>41964</v>
      </c>
      <c r="B798">
        <v>179</v>
      </c>
      <c r="C798">
        <v>182.5</v>
      </c>
      <c r="D798">
        <v>179</v>
      </c>
      <c r="E798">
        <v>182.5</v>
      </c>
      <c r="F798">
        <v>94968</v>
      </c>
    </row>
    <row r="799" spans="1:6">
      <c r="A799" s="9">
        <v>41963</v>
      </c>
      <c r="B799">
        <v>184.5</v>
      </c>
      <c r="C799">
        <v>184.5</v>
      </c>
      <c r="D799">
        <v>178.5</v>
      </c>
      <c r="E799">
        <v>179.5</v>
      </c>
      <c r="F799">
        <v>94108</v>
      </c>
    </row>
    <row r="800" spans="1:6">
      <c r="A800" s="9">
        <v>41962</v>
      </c>
      <c r="B800">
        <v>182</v>
      </c>
      <c r="C800">
        <v>185</v>
      </c>
      <c r="D800">
        <v>181.5</v>
      </c>
      <c r="E800">
        <v>183.5</v>
      </c>
      <c r="F800">
        <v>116633</v>
      </c>
    </row>
    <row r="801" spans="1:6">
      <c r="A801" s="9">
        <v>41961</v>
      </c>
      <c r="B801">
        <v>180</v>
      </c>
      <c r="C801">
        <v>182</v>
      </c>
      <c r="D801">
        <v>179.5</v>
      </c>
      <c r="E801">
        <v>182</v>
      </c>
      <c r="F801">
        <v>115231</v>
      </c>
    </row>
    <row r="802" spans="1:6">
      <c r="A802" s="9">
        <v>41960</v>
      </c>
      <c r="B802">
        <v>177.5</v>
      </c>
      <c r="C802">
        <v>179.5</v>
      </c>
      <c r="D802">
        <v>176.5</v>
      </c>
      <c r="E802">
        <v>179</v>
      </c>
      <c r="F802">
        <v>104002</v>
      </c>
    </row>
    <row r="803" spans="1:6">
      <c r="A803" s="9">
        <v>41957</v>
      </c>
      <c r="B803">
        <v>175</v>
      </c>
      <c r="C803">
        <v>178</v>
      </c>
      <c r="D803">
        <v>174</v>
      </c>
      <c r="E803">
        <v>178</v>
      </c>
      <c r="F803">
        <v>152495</v>
      </c>
    </row>
    <row r="804" spans="1:6">
      <c r="A804" s="9">
        <v>41956</v>
      </c>
      <c r="B804">
        <v>175</v>
      </c>
      <c r="C804">
        <v>175.5</v>
      </c>
      <c r="D804">
        <v>173</v>
      </c>
      <c r="E804">
        <v>175</v>
      </c>
      <c r="F804">
        <v>83937</v>
      </c>
    </row>
    <row r="805" spans="1:6">
      <c r="A805" s="9">
        <v>41955</v>
      </c>
      <c r="B805">
        <v>175</v>
      </c>
      <c r="C805">
        <v>175</v>
      </c>
      <c r="D805">
        <v>173</v>
      </c>
      <c r="E805">
        <v>174</v>
      </c>
      <c r="F805">
        <v>98601</v>
      </c>
    </row>
    <row r="806" spans="1:6">
      <c r="A806" s="9">
        <v>41954</v>
      </c>
      <c r="B806">
        <v>175</v>
      </c>
      <c r="C806">
        <v>175</v>
      </c>
      <c r="D806">
        <v>173.5</v>
      </c>
      <c r="E806">
        <v>175</v>
      </c>
      <c r="F806">
        <v>68571</v>
      </c>
    </row>
    <row r="807" spans="1:6">
      <c r="A807" s="9">
        <v>41953</v>
      </c>
      <c r="B807">
        <v>171</v>
      </c>
      <c r="C807">
        <v>175</v>
      </c>
      <c r="D807">
        <v>169.5</v>
      </c>
      <c r="E807">
        <v>175</v>
      </c>
      <c r="F807">
        <v>145795</v>
      </c>
    </row>
    <row r="808" spans="1:6">
      <c r="A808" s="9">
        <v>41950</v>
      </c>
      <c r="B808">
        <v>171.5</v>
      </c>
      <c r="C808">
        <v>172</v>
      </c>
      <c r="D808">
        <v>168.5</v>
      </c>
      <c r="E808">
        <v>170.5</v>
      </c>
      <c r="F808">
        <v>211763</v>
      </c>
    </row>
    <row r="809" spans="1:6">
      <c r="A809" s="9">
        <v>41949</v>
      </c>
      <c r="B809">
        <v>171</v>
      </c>
      <c r="C809">
        <v>171</v>
      </c>
      <c r="D809">
        <v>168</v>
      </c>
      <c r="E809">
        <v>171</v>
      </c>
      <c r="F809">
        <v>141338</v>
      </c>
    </row>
    <row r="810" spans="1:6">
      <c r="A810" s="9">
        <v>41948</v>
      </c>
      <c r="B810">
        <v>168.5</v>
      </c>
      <c r="C810">
        <v>171</v>
      </c>
      <c r="D810">
        <v>168</v>
      </c>
      <c r="E810">
        <v>171</v>
      </c>
      <c r="F810">
        <v>143633</v>
      </c>
    </row>
    <row r="811" spans="1:6">
      <c r="A811" s="9">
        <v>41947</v>
      </c>
      <c r="B811">
        <v>164.5</v>
      </c>
      <c r="C811">
        <v>168</v>
      </c>
      <c r="D811">
        <v>163.5</v>
      </c>
      <c r="E811">
        <v>168</v>
      </c>
      <c r="F811">
        <v>317260</v>
      </c>
    </row>
    <row r="812" spans="1:6">
      <c r="A812" s="9">
        <v>41946</v>
      </c>
      <c r="B812">
        <v>165</v>
      </c>
      <c r="C812">
        <v>166.5</v>
      </c>
      <c r="D812">
        <v>161</v>
      </c>
      <c r="E812">
        <v>164.5</v>
      </c>
      <c r="F812">
        <v>90179</v>
      </c>
    </row>
    <row r="813" spans="1:6">
      <c r="A813" s="9">
        <v>41943</v>
      </c>
      <c r="B813">
        <v>157</v>
      </c>
      <c r="C813">
        <v>165</v>
      </c>
      <c r="D813">
        <v>156</v>
      </c>
      <c r="E813">
        <v>165</v>
      </c>
      <c r="F813">
        <v>533886</v>
      </c>
    </row>
    <row r="814" spans="1:6">
      <c r="A814" s="9">
        <v>41942</v>
      </c>
      <c r="B814">
        <v>156</v>
      </c>
      <c r="C814">
        <v>156</v>
      </c>
      <c r="D814">
        <v>154.5</v>
      </c>
      <c r="E814">
        <v>156</v>
      </c>
      <c r="F814">
        <v>129837</v>
      </c>
    </row>
    <row r="815" spans="1:6">
      <c r="A815" s="9">
        <v>41941</v>
      </c>
      <c r="B815">
        <v>155.5</v>
      </c>
      <c r="C815">
        <v>156</v>
      </c>
      <c r="D815">
        <v>149.5</v>
      </c>
      <c r="E815">
        <v>154.5</v>
      </c>
      <c r="F815">
        <v>194021</v>
      </c>
    </row>
    <row r="816" spans="1:6">
      <c r="A816" s="9">
        <v>41940</v>
      </c>
      <c r="B816">
        <v>159</v>
      </c>
      <c r="C816">
        <v>159</v>
      </c>
      <c r="D816">
        <v>153</v>
      </c>
      <c r="E816">
        <v>153</v>
      </c>
      <c r="F816">
        <v>219583</v>
      </c>
    </row>
    <row r="817" spans="1:6">
      <c r="A817" s="9">
        <v>41939</v>
      </c>
      <c r="B817">
        <v>158</v>
      </c>
      <c r="C817">
        <v>161</v>
      </c>
      <c r="D817">
        <v>156.5</v>
      </c>
      <c r="E817">
        <v>158</v>
      </c>
      <c r="F817">
        <v>140747</v>
      </c>
    </row>
    <row r="818" spans="1:6">
      <c r="A818" s="9">
        <v>41936</v>
      </c>
      <c r="B818">
        <v>158.5</v>
      </c>
      <c r="C818">
        <v>158.5</v>
      </c>
      <c r="D818">
        <v>154.5</v>
      </c>
      <c r="E818">
        <v>156.5</v>
      </c>
      <c r="F818">
        <v>107280</v>
      </c>
    </row>
    <row r="819" spans="1:6">
      <c r="A819" s="9">
        <v>41935</v>
      </c>
      <c r="B819">
        <v>158</v>
      </c>
      <c r="C819">
        <v>158.5</v>
      </c>
      <c r="D819">
        <v>153.5</v>
      </c>
      <c r="E819">
        <v>157</v>
      </c>
      <c r="F819">
        <v>127772</v>
      </c>
    </row>
    <row r="820" spans="1:6">
      <c r="A820" s="9">
        <v>41934</v>
      </c>
      <c r="B820">
        <v>152</v>
      </c>
      <c r="C820">
        <v>158</v>
      </c>
      <c r="D820">
        <v>151</v>
      </c>
      <c r="E820">
        <v>158</v>
      </c>
      <c r="F820">
        <v>256855</v>
      </c>
    </row>
    <row r="821" spans="1:6">
      <c r="A821" s="9">
        <v>41933</v>
      </c>
      <c r="B821">
        <v>153</v>
      </c>
      <c r="C821">
        <v>153.5</v>
      </c>
      <c r="D821">
        <v>149</v>
      </c>
      <c r="E821">
        <v>151</v>
      </c>
      <c r="F821">
        <v>182165</v>
      </c>
    </row>
    <row r="822" spans="1:6">
      <c r="A822" s="9">
        <v>41932</v>
      </c>
      <c r="B822">
        <v>150.5</v>
      </c>
      <c r="C822">
        <v>153</v>
      </c>
      <c r="D822">
        <v>150</v>
      </c>
      <c r="E822">
        <v>152</v>
      </c>
      <c r="F822">
        <v>318601</v>
      </c>
    </row>
    <row r="823" spans="1:6">
      <c r="A823" s="9">
        <v>41929</v>
      </c>
      <c r="B823">
        <v>141.5</v>
      </c>
      <c r="C823">
        <v>150.5</v>
      </c>
      <c r="D823">
        <v>141.5</v>
      </c>
      <c r="E823">
        <v>148</v>
      </c>
      <c r="F823">
        <v>301719</v>
      </c>
    </row>
    <row r="824" spans="1:6">
      <c r="A824" s="9">
        <v>41928</v>
      </c>
      <c r="B824">
        <v>143.5</v>
      </c>
      <c r="C824">
        <v>146.5</v>
      </c>
      <c r="D824">
        <v>139.5</v>
      </c>
      <c r="E824">
        <v>140.5</v>
      </c>
      <c r="F824">
        <v>231583</v>
      </c>
    </row>
    <row r="825" spans="1:6">
      <c r="A825" s="9">
        <v>41927</v>
      </c>
      <c r="B825">
        <v>145</v>
      </c>
      <c r="C825">
        <v>148.5</v>
      </c>
      <c r="D825">
        <v>143</v>
      </c>
      <c r="E825">
        <v>143.5</v>
      </c>
      <c r="F825">
        <v>193096</v>
      </c>
    </row>
    <row r="826" spans="1:6">
      <c r="A826" s="9">
        <v>41926</v>
      </c>
      <c r="B826">
        <v>137</v>
      </c>
      <c r="C826">
        <v>143.5</v>
      </c>
      <c r="D826">
        <v>137</v>
      </c>
      <c r="E826">
        <v>143</v>
      </c>
      <c r="F826">
        <v>328597</v>
      </c>
    </row>
    <row r="827" spans="1:6">
      <c r="A827" s="9">
        <v>41925</v>
      </c>
      <c r="B827">
        <v>136</v>
      </c>
      <c r="C827">
        <v>141</v>
      </c>
      <c r="D827">
        <v>136</v>
      </c>
      <c r="E827">
        <v>137</v>
      </c>
      <c r="F827">
        <v>66706</v>
      </c>
    </row>
    <row r="828" spans="1:6">
      <c r="A828" s="9">
        <v>41922</v>
      </c>
      <c r="B828">
        <v>139.5</v>
      </c>
      <c r="C828">
        <v>139.5</v>
      </c>
      <c r="D828">
        <v>134.5</v>
      </c>
      <c r="E828">
        <v>137</v>
      </c>
      <c r="F828">
        <v>105192</v>
      </c>
    </row>
    <row r="829" spans="1:6">
      <c r="A829" s="9">
        <v>41921</v>
      </c>
      <c r="B829">
        <v>144</v>
      </c>
      <c r="C829">
        <v>144.5</v>
      </c>
      <c r="D829">
        <v>138.5</v>
      </c>
      <c r="E829">
        <v>139.5</v>
      </c>
      <c r="F829">
        <v>127640</v>
      </c>
    </row>
    <row r="830" spans="1:6">
      <c r="A830" s="9">
        <v>41920</v>
      </c>
      <c r="B830">
        <v>137</v>
      </c>
      <c r="C830">
        <v>143</v>
      </c>
      <c r="D830">
        <v>136.5</v>
      </c>
      <c r="E830">
        <v>142.5</v>
      </c>
      <c r="F830">
        <v>155290</v>
      </c>
    </row>
    <row r="831" spans="1:6">
      <c r="A831" s="9">
        <v>41919</v>
      </c>
      <c r="B831">
        <v>137</v>
      </c>
      <c r="C831">
        <v>138</v>
      </c>
      <c r="D831">
        <v>135.5</v>
      </c>
      <c r="E831">
        <v>137</v>
      </c>
      <c r="F831">
        <v>131680</v>
      </c>
    </row>
    <row r="832" spans="1:6">
      <c r="A832" s="9">
        <v>41918</v>
      </c>
      <c r="B832">
        <v>135</v>
      </c>
      <c r="C832">
        <v>137.5</v>
      </c>
      <c r="D832">
        <v>135</v>
      </c>
      <c r="E832">
        <v>137</v>
      </c>
      <c r="F832">
        <v>81749</v>
      </c>
    </row>
    <row r="833" spans="1:6">
      <c r="A833" s="9">
        <v>41915</v>
      </c>
      <c r="B833">
        <v>133.5</v>
      </c>
      <c r="C833">
        <v>135</v>
      </c>
      <c r="D833">
        <v>133.5</v>
      </c>
      <c r="E833">
        <v>134.5</v>
      </c>
      <c r="F833">
        <v>68446</v>
      </c>
    </row>
    <row r="834" spans="1:6">
      <c r="A834" s="9">
        <v>41914</v>
      </c>
      <c r="B834">
        <v>137</v>
      </c>
      <c r="C834">
        <v>137</v>
      </c>
      <c r="D834">
        <v>133</v>
      </c>
      <c r="E834">
        <v>133</v>
      </c>
      <c r="F834">
        <v>101668</v>
      </c>
    </row>
    <row r="835" spans="1:6">
      <c r="A835" s="9">
        <v>41913</v>
      </c>
      <c r="B835">
        <v>138.5</v>
      </c>
      <c r="C835">
        <v>138.5</v>
      </c>
      <c r="D835">
        <v>136.5</v>
      </c>
      <c r="E835">
        <v>137</v>
      </c>
      <c r="F835">
        <v>85244</v>
      </c>
    </row>
    <row r="836" spans="1:6">
      <c r="A836" s="9">
        <v>41912</v>
      </c>
      <c r="B836">
        <v>138.5</v>
      </c>
      <c r="C836">
        <v>139</v>
      </c>
      <c r="D836">
        <v>137</v>
      </c>
      <c r="E836">
        <v>138.5</v>
      </c>
      <c r="F836">
        <v>69172</v>
      </c>
    </row>
    <row r="837" spans="1:6">
      <c r="A837" s="9">
        <v>41911</v>
      </c>
      <c r="B837">
        <v>139</v>
      </c>
      <c r="C837">
        <v>139</v>
      </c>
      <c r="D837">
        <v>136</v>
      </c>
      <c r="E837">
        <v>138.5</v>
      </c>
      <c r="F837">
        <v>61039</v>
      </c>
    </row>
    <row r="838" spans="1:6">
      <c r="A838" s="9">
        <v>41908</v>
      </c>
      <c r="B838">
        <v>138</v>
      </c>
      <c r="C838">
        <v>139</v>
      </c>
      <c r="D838">
        <v>136</v>
      </c>
      <c r="E838">
        <v>139</v>
      </c>
      <c r="F838">
        <v>56473</v>
      </c>
    </row>
    <row r="839" spans="1:6">
      <c r="A839" s="9">
        <v>41907</v>
      </c>
      <c r="B839">
        <v>139</v>
      </c>
      <c r="C839">
        <v>141</v>
      </c>
      <c r="D839">
        <v>138.5</v>
      </c>
      <c r="E839">
        <v>139</v>
      </c>
      <c r="F839">
        <v>124641</v>
      </c>
    </row>
    <row r="840" spans="1:6">
      <c r="A840" s="9">
        <v>41906</v>
      </c>
      <c r="B840">
        <v>138</v>
      </c>
      <c r="C840">
        <v>139</v>
      </c>
      <c r="D840">
        <v>135</v>
      </c>
      <c r="E840">
        <v>138.5</v>
      </c>
      <c r="F840">
        <v>40744</v>
      </c>
    </row>
    <row r="841" spans="1:6">
      <c r="A841" s="9">
        <v>41905</v>
      </c>
      <c r="B841">
        <v>139</v>
      </c>
      <c r="C841">
        <v>140</v>
      </c>
      <c r="D841">
        <v>138</v>
      </c>
      <c r="E841">
        <v>138</v>
      </c>
      <c r="F841">
        <v>35066</v>
      </c>
    </row>
    <row r="842" spans="1:6">
      <c r="A842" s="9">
        <v>41904</v>
      </c>
      <c r="B842">
        <v>143</v>
      </c>
      <c r="C842">
        <v>144.5</v>
      </c>
      <c r="D842">
        <v>140.5</v>
      </c>
      <c r="E842">
        <v>141</v>
      </c>
      <c r="F842">
        <v>57869</v>
      </c>
    </row>
    <row r="843" spans="1:6">
      <c r="A843" s="9">
        <v>41901</v>
      </c>
      <c r="B843">
        <v>144</v>
      </c>
      <c r="C843">
        <v>144.5</v>
      </c>
      <c r="D843">
        <v>143</v>
      </c>
      <c r="E843">
        <v>143</v>
      </c>
      <c r="F843">
        <v>40559</v>
      </c>
    </row>
    <row r="844" spans="1:6">
      <c r="A844" s="9">
        <v>41900</v>
      </c>
      <c r="B844">
        <v>145</v>
      </c>
      <c r="C844">
        <v>145</v>
      </c>
      <c r="D844">
        <v>143</v>
      </c>
      <c r="E844">
        <v>143.5</v>
      </c>
      <c r="F844">
        <v>38386</v>
      </c>
    </row>
    <row r="845" spans="1:6">
      <c r="A845" s="9">
        <v>41899</v>
      </c>
      <c r="B845">
        <v>142</v>
      </c>
      <c r="C845">
        <v>143.5</v>
      </c>
      <c r="D845">
        <v>142</v>
      </c>
      <c r="E845">
        <v>143</v>
      </c>
      <c r="F845">
        <v>35939</v>
      </c>
    </row>
    <row r="846" spans="1:6">
      <c r="A846" s="9">
        <v>41898</v>
      </c>
      <c r="B846">
        <v>139</v>
      </c>
      <c r="C846">
        <v>142</v>
      </c>
      <c r="D846">
        <v>137.5</v>
      </c>
      <c r="E846">
        <v>142</v>
      </c>
      <c r="F846">
        <v>26823</v>
      </c>
    </row>
    <row r="847" spans="1:6">
      <c r="A847" s="9">
        <v>41897</v>
      </c>
      <c r="B847">
        <v>139</v>
      </c>
      <c r="C847">
        <v>139.5</v>
      </c>
      <c r="D847">
        <v>137.5</v>
      </c>
      <c r="E847">
        <v>138.5</v>
      </c>
      <c r="F847">
        <v>44695</v>
      </c>
    </row>
    <row r="848" spans="1:6">
      <c r="A848" s="9">
        <v>41894</v>
      </c>
      <c r="B848">
        <v>139</v>
      </c>
      <c r="C848">
        <v>139.5</v>
      </c>
      <c r="D848">
        <v>137</v>
      </c>
      <c r="E848">
        <v>138.5</v>
      </c>
      <c r="F848">
        <v>47919</v>
      </c>
    </row>
    <row r="849" spans="1:6">
      <c r="A849" s="9">
        <v>41893</v>
      </c>
      <c r="B849">
        <v>140</v>
      </c>
      <c r="C849">
        <v>140</v>
      </c>
      <c r="D849">
        <v>136.5</v>
      </c>
      <c r="E849">
        <v>138.5</v>
      </c>
      <c r="F849">
        <v>60418</v>
      </c>
    </row>
    <row r="850" spans="1:6">
      <c r="A850" s="9">
        <v>41892</v>
      </c>
      <c r="B850">
        <v>141</v>
      </c>
      <c r="C850">
        <v>142.5</v>
      </c>
      <c r="D850">
        <v>139</v>
      </c>
      <c r="E850">
        <v>140</v>
      </c>
      <c r="F850">
        <v>62745</v>
      </c>
    </row>
    <row r="851" spans="1:6">
      <c r="A851" s="9">
        <v>41891</v>
      </c>
      <c r="B851">
        <v>143</v>
      </c>
      <c r="C851">
        <v>143.5</v>
      </c>
      <c r="D851">
        <v>140.5</v>
      </c>
      <c r="E851">
        <v>140.5</v>
      </c>
      <c r="F851">
        <v>106001</v>
      </c>
    </row>
    <row r="852" spans="1:6">
      <c r="A852" s="9">
        <v>41890</v>
      </c>
      <c r="B852">
        <v>138.5</v>
      </c>
      <c r="C852">
        <v>141</v>
      </c>
      <c r="D852">
        <v>138</v>
      </c>
      <c r="E852">
        <v>140</v>
      </c>
      <c r="F852">
        <v>55710</v>
      </c>
    </row>
    <row r="853" spans="1:6">
      <c r="A853" s="9">
        <v>41887</v>
      </c>
      <c r="B853">
        <v>138.5</v>
      </c>
      <c r="C853">
        <v>139</v>
      </c>
      <c r="D853">
        <v>137</v>
      </c>
      <c r="E853">
        <v>137.5</v>
      </c>
      <c r="F853">
        <v>28172</v>
      </c>
    </row>
    <row r="854" spans="1:6">
      <c r="A854" s="9">
        <v>41886</v>
      </c>
      <c r="B854">
        <v>138.5</v>
      </c>
      <c r="C854">
        <v>139</v>
      </c>
      <c r="D854">
        <v>137.5</v>
      </c>
      <c r="E854">
        <v>139</v>
      </c>
      <c r="F854">
        <v>42358</v>
      </c>
    </row>
    <row r="855" spans="1:6">
      <c r="A855" s="9">
        <v>41885</v>
      </c>
      <c r="B855">
        <v>136</v>
      </c>
      <c r="C855">
        <v>139</v>
      </c>
      <c r="D855">
        <v>134.5</v>
      </c>
      <c r="E855">
        <v>137</v>
      </c>
      <c r="F855">
        <v>68961</v>
      </c>
    </row>
    <row r="856" spans="1:6">
      <c r="A856" s="9">
        <v>41884</v>
      </c>
      <c r="B856">
        <v>130.5</v>
      </c>
      <c r="C856">
        <v>136</v>
      </c>
      <c r="D856">
        <v>130.5</v>
      </c>
      <c r="E856">
        <v>134.5</v>
      </c>
      <c r="F856">
        <v>297995</v>
      </c>
    </row>
    <row r="857" spans="1:6">
      <c r="A857" s="9">
        <v>41883</v>
      </c>
      <c r="B857">
        <v>134</v>
      </c>
      <c r="C857">
        <v>135.5</v>
      </c>
      <c r="D857">
        <v>131</v>
      </c>
      <c r="E857">
        <v>131</v>
      </c>
      <c r="F857">
        <v>48198</v>
      </c>
    </row>
    <row r="858" spans="1:6">
      <c r="A858" s="9">
        <v>41880</v>
      </c>
      <c r="B858">
        <v>135.5</v>
      </c>
      <c r="C858">
        <v>136</v>
      </c>
      <c r="D858">
        <v>133.5</v>
      </c>
      <c r="E858">
        <v>134</v>
      </c>
      <c r="F858">
        <v>77663</v>
      </c>
    </row>
    <row r="859" spans="1:6">
      <c r="A859" s="9">
        <v>41879</v>
      </c>
      <c r="B859">
        <v>135.5</v>
      </c>
      <c r="C859">
        <v>135.5</v>
      </c>
      <c r="D859">
        <v>133</v>
      </c>
      <c r="E859">
        <v>135.5</v>
      </c>
      <c r="F859">
        <v>111445</v>
      </c>
    </row>
    <row r="860" spans="1:6">
      <c r="A860" s="9">
        <v>41878</v>
      </c>
      <c r="B860">
        <v>137</v>
      </c>
      <c r="C860">
        <v>137.5</v>
      </c>
      <c r="D860">
        <v>135</v>
      </c>
      <c r="E860">
        <v>136</v>
      </c>
      <c r="F860">
        <v>292805</v>
      </c>
    </row>
    <row r="861" spans="1:6">
      <c r="A861" s="9">
        <v>41877</v>
      </c>
      <c r="B861">
        <v>137</v>
      </c>
      <c r="C861">
        <v>138.5</v>
      </c>
      <c r="D861">
        <v>135.5</v>
      </c>
      <c r="E861">
        <v>136</v>
      </c>
      <c r="F861">
        <v>319353</v>
      </c>
    </row>
    <row r="862" spans="1:6">
      <c r="A862" s="9">
        <v>41876</v>
      </c>
      <c r="B862">
        <v>130</v>
      </c>
      <c r="C862">
        <v>135</v>
      </c>
      <c r="D862">
        <v>129.5</v>
      </c>
      <c r="E862">
        <v>134.5</v>
      </c>
      <c r="F862">
        <v>216790</v>
      </c>
    </row>
    <row r="863" spans="1:6">
      <c r="A863" s="9">
        <v>41873</v>
      </c>
      <c r="B863">
        <v>131</v>
      </c>
      <c r="C863">
        <v>131</v>
      </c>
      <c r="D863">
        <v>128</v>
      </c>
      <c r="E863">
        <v>128.5</v>
      </c>
      <c r="F863">
        <v>159322</v>
      </c>
    </row>
    <row r="864" spans="1:6">
      <c r="A864" s="9">
        <v>41872</v>
      </c>
      <c r="B864">
        <v>125</v>
      </c>
      <c r="C864">
        <v>129.5</v>
      </c>
      <c r="D864">
        <v>125</v>
      </c>
      <c r="E864">
        <v>129.5</v>
      </c>
      <c r="F864">
        <v>164671</v>
      </c>
    </row>
    <row r="865" spans="1:6">
      <c r="A865" s="9">
        <v>41871</v>
      </c>
      <c r="B865">
        <v>122.5</v>
      </c>
      <c r="C865">
        <v>125</v>
      </c>
      <c r="D865">
        <v>122</v>
      </c>
      <c r="E865">
        <v>124</v>
      </c>
      <c r="F865">
        <v>106265</v>
      </c>
    </row>
    <row r="866" spans="1:6">
      <c r="A866" s="9">
        <v>41870</v>
      </c>
      <c r="B866">
        <v>120</v>
      </c>
      <c r="C866">
        <v>122</v>
      </c>
      <c r="D866">
        <v>119.5</v>
      </c>
      <c r="E866">
        <v>121.5</v>
      </c>
      <c r="F866">
        <v>59315</v>
      </c>
    </row>
    <row r="867" spans="1:6">
      <c r="A867" s="9">
        <v>41869</v>
      </c>
      <c r="B867">
        <v>121</v>
      </c>
      <c r="C867">
        <v>121</v>
      </c>
      <c r="D867">
        <v>120</v>
      </c>
      <c r="E867">
        <v>120</v>
      </c>
      <c r="F867">
        <v>95790</v>
      </c>
    </row>
    <row r="868" spans="1:6">
      <c r="A868" s="9">
        <v>41866</v>
      </c>
      <c r="B868">
        <v>119.5</v>
      </c>
      <c r="C868">
        <v>120</v>
      </c>
      <c r="D868">
        <v>119</v>
      </c>
      <c r="E868">
        <v>120</v>
      </c>
      <c r="F868">
        <v>20737</v>
      </c>
    </row>
    <row r="869" spans="1:6">
      <c r="A869" s="9">
        <v>41865</v>
      </c>
      <c r="B869">
        <v>120.5</v>
      </c>
      <c r="C869">
        <v>120.5</v>
      </c>
      <c r="D869">
        <v>118.5</v>
      </c>
      <c r="E869">
        <v>120</v>
      </c>
      <c r="F869">
        <v>77416</v>
      </c>
    </row>
    <row r="870" spans="1:6">
      <c r="A870" s="9">
        <v>41864</v>
      </c>
      <c r="B870">
        <v>120.5</v>
      </c>
      <c r="C870">
        <v>120.5</v>
      </c>
      <c r="D870">
        <v>117.5</v>
      </c>
      <c r="E870">
        <v>120</v>
      </c>
      <c r="F870">
        <v>83159</v>
      </c>
    </row>
    <row r="871" spans="1:6">
      <c r="A871" s="9">
        <v>41863</v>
      </c>
      <c r="B871">
        <v>122</v>
      </c>
      <c r="C871">
        <v>122</v>
      </c>
      <c r="D871">
        <v>119</v>
      </c>
      <c r="E871">
        <v>119.5</v>
      </c>
      <c r="F871">
        <v>101230</v>
      </c>
    </row>
    <row r="872" spans="1:6">
      <c r="A872" s="9">
        <v>41862</v>
      </c>
      <c r="B872">
        <v>120</v>
      </c>
      <c r="C872">
        <v>122</v>
      </c>
      <c r="D872">
        <v>118.5</v>
      </c>
      <c r="E872">
        <v>118.5</v>
      </c>
      <c r="F872">
        <v>168575</v>
      </c>
    </row>
    <row r="873" spans="1:6">
      <c r="A873" s="9">
        <v>41859</v>
      </c>
      <c r="B873">
        <v>116</v>
      </c>
      <c r="C873">
        <v>117</v>
      </c>
      <c r="D873">
        <v>113</v>
      </c>
      <c r="E873">
        <v>116</v>
      </c>
      <c r="F873">
        <v>300072</v>
      </c>
    </row>
    <row r="874" spans="1:6">
      <c r="A874" s="9">
        <v>41858</v>
      </c>
      <c r="B874">
        <v>122</v>
      </c>
      <c r="C874">
        <v>122</v>
      </c>
      <c r="D874">
        <v>113.5</v>
      </c>
      <c r="E874">
        <v>116</v>
      </c>
      <c r="F874">
        <v>348009</v>
      </c>
    </row>
    <row r="875" spans="1:6">
      <c r="A875" s="9">
        <v>41857</v>
      </c>
      <c r="B875">
        <v>124</v>
      </c>
      <c r="C875">
        <v>124.5</v>
      </c>
      <c r="D875">
        <v>120.5</v>
      </c>
      <c r="E875">
        <v>124.5</v>
      </c>
      <c r="F875">
        <v>97985</v>
      </c>
    </row>
    <row r="876" spans="1:6">
      <c r="A876" s="9">
        <v>41856</v>
      </c>
      <c r="B876">
        <v>124</v>
      </c>
      <c r="C876">
        <v>124.5</v>
      </c>
      <c r="D876">
        <v>122</v>
      </c>
      <c r="E876">
        <v>124</v>
      </c>
      <c r="F876">
        <v>124244</v>
      </c>
    </row>
    <row r="877" spans="1:6">
      <c r="A877" s="9">
        <v>41855</v>
      </c>
      <c r="B877">
        <v>121</v>
      </c>
      <c r="C877">
        <v>124</v>
      </c>
      <c r="D877">
        <v>120.5</v>
      </c>
      <c r="E877">
        <v>122.5</v>
      </c>
      <c r="F877">
        <v>43662</v>
      </c>
    </row>
    <row r="878" spans="1:6">
      <c r="A878" s="9">
        <v>41852</v>
      </c>
      <c r="B878">
        <v>121.5</v>
      </c>
      <c r="C878">
        <v>122</v>
      </c>
      <c r="D878">
        <v>119.5</v>
      </c>
      <c r="E878">
        <v>120.5</v>
      </c>
      <c r="F878">
        <v>95372</v>
      </c>
    </row>
    <row r="879" spans="1:6">
      <c r="A879" s="9">
        <v>41851</v>
      </c>
      <c r="B879">
        <v>123.5</v>
      </c>
      <c r="C879">
        <v>123.5</v>
      </c>
      <c r="D879">
        <v>117.5</v>
      </c>
      <c r="E879">
        <v>123</v>
      </c>
      <c r="F879">
        <v>67557</v>
      </c>
    </row>
    <row r="880" spans="1:6">
      <c r="A880" s="9">
        <v>41850</v>
      </c>
      <c r="B880">
        <v>126</v>
      </c>
      <c r="C880">
        <v>126</v>
      </c>
      <c r="D880">
        <v>122.5</v>
      </c>
      <c r="E880">
        <v>123</v>
      </c>
      <c r="F880">
        <v>33432</v>
      </c>
    </row>
    <row r="881" spans="1:6">
      <c r="A881" s="9">
        <v>41849</v>
      </c>
      <c r="B881">
        <v>125</v>
      </c>
      <c r="C881">
        <v>127</v>
      </c>
      <c r="D881">
        <v>125</v>
      </c>
      <c r="E881">
        <v>126</v>
      </c>
      <c r="F881">
        <v>26739</v>
      </c>
    </row>
    <row r="882" spans="1:6">
      <c r="A882" s="9">
        <v>41848</v>
      </c>
      <c r="B882">
        <v>127</v>
      </c>
      <c r="C882">
        <v>127</v>
      </c>
      <c r="D882">
        <v>125</v>
      </c>
      <c r="E882">
        <v>125</v>
      </c>
      <c r="F882">
        <v>68189</v>
      </c>
    </row>
    <row r="883" spans="1:6">
      <c r="A883" s="9">
        <v>41845</v>
      </c>
      <c r="B883">
        <v>129</v>
      </c>
      <c r="C883">
        <v>129</v>
      </c>
      <c r="D883">
        <v>126</v>
      </c>
      <c r="E883">
        <v>126.5</v>
      </c>
      <c r="F883">
        <v>44306</v>
      </c>
    </row>
    <row r="884" spans="1:6">
      <c r="A884" s="9">
        <v>41844</v>
      </c>
      <c r="B884">
        <v>130</v>
      </c>
      <c r="C884">
        <v>131</v>
      </c>
      <c r="D884">
        <v>126</v>
      </c>
      <c r="E884">
        <v>127.5</v>
      </c>
      <c r="F884">
        <v>123655</v>
      </c>
    </row>
    <row r="885" spans="1:6">
      <c r="A885" s="9">
        <v>41843</v>
      </c>
      <c r="B885">
        <v>128.5</v>
      </c>
      <c r="C885">
        <v>130.5</v>
      </c>
      <c r="D885">
        <v>128</v>
      </c>
      <c r="E885">
        <v>128</v>
      </c>
      <c r="F885">
        <v>38658</v>
      </c>
    </row>
    <row r="886" spans="1:6">
      <c r="A886" s="9">
        <v>41842</v>
      </c>
      <c r="B886">
        <v>127</v>
      </c>
      <c r="C886">
        <v>128.5</v>
      </c>
      <c r="D886">
        <v>125</v>
      </c>
      <c r="E886">
        <v>128</v>
      </c>
      <c r="F886">
        <v>85607</v>
      </c>
    </row>
    <row r="887" spans="1:6">
      <c r="A887" s="9">
        <v>41841</v>
      </c>
      <c r="B887">
        <v>126.5</v>
      </c>
      <c r="C887">
        <v>127.5</v>
      </c>
      <c r="D887">
        <v>126</v>
      </c>
      <c r="E887">
        <v>127</v>
      </c>
      <c r="F887">
        <v>70531</v>
      </c>
    </row>
    <row r="888" spans="1:6">
      <c r="A888" s="9">
        <v>41838</v>
      </c>
      <c r="B888">
        <v>125</v>
      </c>
      <c r="C888">
        <v>127.5</v>
      </c>
      <c r="D888">
        <v>125</v>
      </c>
      <c r="E888">
        <v>127</v>
      </c>
      <c r="F888">
        <v>42428</v>
      </c>
    </row>
    <row r="889" spans="1:6">
      <c r="A889" s="9">
        <v>41837</v>
      </c>
      <c r="B889">
        <v>125.5</v>
      </c>
      <c r="C889">
        <v>127.5</v>
      </c>
      <c r="D889">
        <v>124.5</v>
      </c>
      <c r="E889">
        <v>127.5</v>
      </c>
      <c r="F889">
        <v>55599</v>
      </c>
    </row>
    <row r="890" spans="1:6">
      <c r="A890" s="9">
        <v>41836</v>
      </c>
      <c r="B890">
        <v>124.5</v>
      </c>
      <c r="C890">
        <v>126</v>
      </c>
      <c r="D890">
        <v>123.5</v>
      </c>
      <c r="E890">
        <v>126</v>
      </c>
      <c r="F890">
        <v>141640</v>
      </c>
    </row>
    <row r="891" spans="1:6">
      <c r="A891" s="9">
        <v>41835</v>
      </c>
      <c r="B891">
        <v>122</v>
      </c>
      <c r="C891">
        <v>124.5</v>
      </c>
      <c r="D891">
        <v>121</v>
      </c>
      <c r="E891">
        <v>123</v>
      </c>
      <c r="F891">
        <v>95346</v>
      </c>
    </row>
    <row r="892" spans="1:6">
      <c r="A892" s="9">
        <v>41834</v>
      </c>
      <c r="B892">
        <v>123</v>
      </c>
      <c r="C892">
        <v>124</v>
      </c>
      <c r="D892">
        <v>120</v>
      </c>
      <c r="E892">
        <v>122</v>
      </c>
      <c r="F892">
        <v>223791</v>
      </c>
    </row>
    <row r="893" spans="1:6">
      <c r="A893" s="9">
        <v>41831</v>
      </c>
      <c r="B893">
        <v>121</v>
      </c>
      <c r="C893">
        <v>124.5</v>
      </c>
      <c r="D893">
        <v>119.5</v>
      </c>
      <c r="E893">
        <v>121</v>
      </c>
      <c r="F893">
        <v>68211</v>
      </c>
    </row>
    <row r="894" spans="1:6">
      <c r="A894" s="9">
        <v>41830</v>
      </c>
      <c r="B894">
        <v>126</v>
      </c>
      <c r="C894">
        <v>126</v>
      </c>
      <c r="D894">
        <v>118.5</v>
      </c>
      <c r="E894">
        <v>121</v>
      </c>
      <c r="F894">
        <v>100585</v>
      </c>
    </row>
    <row r="895" spans="1:6">
      <c r="A895" s="9">
        <v>41829</v>
      </c>
      <c r="B895">
        <v>126</v>
      </c>
      <c r="C895">
        <v>126</v>
      </c>
      <c r="D895">
        <v>124.5</v>
      </c>
      <c r="E895">
        <v>125</v>
      </c>
      <c r="F895">
        <v>55952</v>
      </c>
    </row>
    <row r="896" spans="1:6">
      <c r="A896" s="9">
        <v>41828</v>
      </c>
      <c r="B896">
        <v>125</v>
      </c>
      <c r="C896">
        <v>126</v>
      </c>
      <c r="D896">
        <v>123</v>
      </c>
      <c r="E896">
        <v>124.5</v>
      </c>
      <c r="F896">
        <v>117460</v>
      </c>
    </row>
    <row r="897" spans="1:6">
      <c r="A897" s="9">
        <v>41827</v>
      </c>
      <c r="B897">
        <v>126.5</v>
      </c>
      <c r="C897">
        <v>126.5</v>
      </c>
      <c r="D897">
        <v>124.5</v>
      </c>
      <c r="E897">
        <v>124.5</v>
      </c>
      <c r="F897">
        <v>48179</v>
      </c>
    </row>
    <row r="898" spans="1:6">
      <c r="A898" s="9">
        <v>41824</v>
      </c>
      <c r="B898">
        <v>125</v>
      </c>
      <c r="C898">
        <v>126</v>
      </c>
      <c r="D898">
        <v>124.5</v>
      </c>
      <c r="E898">
        <v>125</v>
      </c>
      <c r="F898">
        <v>36970</v>
      </c>
    </row>
    <row r="899" spans="1:6">
      <c r="A899" s="9">
        <v>41823</v>
      </c>
      <c r="B899">
        <v>124</v>
      </c>
      <c r="C899">
        <v>125</v>
      </c>
      <c r="D899">
        <v>123</v>
      </c>
      <c r="E899">
        <v>124.5</v>
      </c>
      <c r="F899">
        <v>109313</v>
      </c>
    </row>
    <row r="900" spans="1:6">
      <c r="A900" s="9">
        <v>41822</v>
      </c>
      <c r="B900">
        <v>121.5</v>
      </c>
      <c r="C900">
        <v>123</v>
      </c>
      <c r="D900">
        <v>120.5</v>
      </c>
      <c r="E900">
        <v>122.5</v>
      </c>
      <c r="F900">
        <v>152888</v>
      </c>
    </row>
    <row r="901" spans="1:6">
      <c r="A901" s="9">
        <v>41821</v>
      </c>
      <c r="B901">
        <v>119</v>
      </c>
      <c r="C901">
        <v>123.5</v>
      </c>
      <c r="D901">
        <v>118.5</v>
      </c>
      <c r="E901">
        <v>121</v>
      </c>
      <c r="F901">
        <v>325286</v>
      </c>
    </row>
    <row r="902" spans="1:6">
      <c r="A902" s="9">
        <v>41820</v>
      </c>
      <c r="B902">
        <v>119</v>
      </c>
      <c r="C902">
        <v>119.5</v>
      </c>
      <c r="D902">
        <v>117.5</v>
      </c>
      <c r="E902">
        <v>119.5</v>
      </c>
      <c r="F902">
        <v>73273</v>
      </c>
    </row>
    <row r="903" spans="1:6">
      <c r="A903" s="9">
        <v>41817</v>
      </c>
      <c r="B903">
        <v>117.5</v>
      </c>
      <c r="C903">
        <v>119</v>
      </c>
      <c r="D903">
        <v>117.5</v>
      </c>
      <c r="E903">
        <v>117.5</v>
      </c>
      <c r="F903">
        <v>35534</v>
      </c>
    </row>
    <row r="904" spans="1:6">
      <c r="A904" s="9">
        <v>41816</v>
      </c>
      <c r="B904">
        <v>119</v>
      </c>
      <c r="C904">
        <v>119</v>
      </c>
      <c r="D904">
        <v>116.5</v>
      </c>
      <c r="E904">
        <v>119</v>
      </c>
      <c r="F904">
        <v>79223</v>
      </c>
    </row>
    <row r="905" spans="1:6">
      <c r="A905" s="9">
        <v>41815</v>
      </c>
      <c r="B905">
        <v>118</v>
      </c>
      <c r="C905">
        <v>118</v>
      </c>
      <c r="D905">
        <v>115.5</v>
      </c>
      <c r="E905">
        <v>117.5</v>
      </c>
      <c r="F905">
        <v>120100</v>
      </c>
    </row>
    <row r="906" spans="1:6">
      <c r="A906" s="9">
        <v>41814</v>
      </c>
      <c r="B906">
        <v>118</v>
      </c>
      <c r="C906">
        <v>121</v>
      </c>
      <c r="D906">
        <v>117</v>
      </c>
      <c r="E906">
        <v>117</v>
      </c>
      <c r="F906">
        <v>700525</v>
      </c>
    </row>
    <row r="907" spans="1:6">
      <c r="A907" s="9">
        <v>41813</v>
      </c>
      <c r="B907">
        <v>117</v>
      </c>
      <c r="C907">
        <v>118</v>
      </c>
      <c r="D907">
        <v>116.5</v>
      </c>
      <c r="E907">
        <v>118</v>
      </c>
      <c r="F907">
        <v>42618</v>
      </c>
    </row>
    <row r="908" spans="1:6">
      <c r="A908" s="9">
        <v>41810</v>
      </c>
      <c r="B908">
        <v>120.5</v>
      </c>
      <c r="C908">
        <v>120.5</v>
      </c>
      <c r="D908">
        <v>114.5</v>
      </c>
      <c r="E908">
        <v>117</v>
      </c>
      <c r="F908">
        <v>473592</v>
      </c>
    </row>
    <row r="909" spans="1:6">
      <c r="A909" s="9">
        <v>41809</v>
      </c>
      <c r="B909">
        <v>120</v>
      </c>
      <c r="C909">
        <v>121</v>
      </c>
      <c r="D909">
        <v>117</v>
      </c>
      <c r="E909">
        <v>120</v>
      </c>
      <c r="F909">
        <v>100260</v>
      </c>
    </row>
    <row r="910" spans="1:6">
      <c r="A910" s="9">
        <v>41808</v>
      </c>
      <c r="B910">
        <v>117</v>
      </c>
      <c r="C910">
        <v>123</v>
      </c>
      <c r="D910">
        <v>117</v>
      </c>
      <c r="E910">
        <v>120</v>
      </c>
      <c r="F910">
        <v>92850</v>
      </c>
    </row>
    <row r="911" spans="1:6">
      <c r="A911" s="9">
        <v>41807</v>
      </c>
      <c r="B911">
        <v>116</v>
      </c>
      <c r="C911">
        <v>117.5</v>
      </c>
      <c r="D911">
        <v>115</v>
      </c>
      <c r="E911">
        <v>116.5</v>
      </c>
      <c r="F911">
        <v>38537</v>
      </c>
    </row>
    <row r="912" spans="1:6">
      <c r="A912" s="9">
        <v>41806</v>
      </c>
      <c r="B912">
        <v>116</v>
      </c>
      <c r="C912">
        <v>116.5</v>
      </c>
      <c r="D912">
        <v>114</v>
      </c>
      <c r="E912">
        <v>116</v>
      </c>
      <c r="F912">
        <v>46214</v>
      </c>
    </row>
    <row r="913" spans="1:6">
      <c r="A913" s="9">
        <v>41803</v>
      </c>
      <c r="B913">
        <v>117</v>
      </c>
      <c r="C913">
        <v>117</v>
      </c>
      <c r="D913">
        <v>114</v>
      </c>
      <c r="E913">
        <v>114</v>
      </c>
      <c r="F913">
        <v>89876</v>
      </c>
    </row>
    <row r="914" spans="1:6">
      <c r="A914" s="9">
        <v>41802</v>
      </c>
      <c r="B914">
        <v>115</v>
      </c>
      <c r="C914">
        <v>116</v>
      </c>
      <c r="D914">
        <v>113</v>
      </c>
      <c r="E914">
        <v>116</v>
      </c>
      <c r="F914">
        <v>32277</v>
      </c>
    </row>
    <row r="915" spans="1:6">
      <c r="A915" s="9">
        <v>41801</v>
      </c>
      <c r="B915">
        <v>114</v>
      </c>
      <c r="C915">
        <v>114.5</v>
      </c>
      <c r="D915">
        <v>113</v>
      </c>
      <c r="E915">
        <v>113.5</v>
      </c>
      <c r="F915">
        <v>92905</v>
      </c>
    </row>
    <row r="916" spans="1:6">
      <c r="A916" s="9">
        <v>41800</v>
      </c>
      <c r="B916">
        <v>109</v>
      </c>
      <c r="C916">
        <v>116</v>
      </c>
      <c r="D916">
        <v>109</v>
      </c>
      <c r="E916">
        <v>113</v>
      </c>
      <c r="F916">
        <v>476910</v>
      </c>
    </row>
    <row r="917" spans="1:6">
      <c r="A917" s="9">
        <v>41796</v>
      </c>
      <c r="B917">
        <v>112</v>
      </c>
      <c r="C917">
        <v>112</v>
      </c>
      <c r="D917">
        <v>111</v>
      </c>
      <c r="E917">
        <v>112</v>
      </c>
      <c r="F917">
        <v>63226</v>
      </c>
    </row>
    <row r="918" spans="1:6">
      <c r="A918" s="9">
        <v>41795</v>
      </c>
      <c r="B918">
        <v>109.5</v>
      </c>
      <c r="C918">
        <v>113</v>
      </c>
      <c r="D918">
        <v>109.5</v>
      </c>
      <c r="E918">
        <v>112</v>
      </c>
      <c r="F918">
        <v>134888</v>
      </c>
    </row>
    <row r="919" spans="1:6">
      <c r="A919" s="9">
        <v>41794</v>
      </c>
      <c r="B919">
        <v>109</v>
      </c>
      <c r="C919">
        <v>110</v>
      </c>
      <c r="D919">
        <v>108.5</v>
      </c>
      <c r="E919">
        <v>109.5</v>
      </c>
      <c r="F919">
        <v>98124</v>
      </c>
    </row>
    <row r="920" spans="1:6">
      <c r="A920" s="9">
        <v>41793</v>
      </c>
      <c r="B920">
        <v>110</v>
      </c>
      <c r="C920">
        <v>111</v>
      </c>
      <c r="D920">
        <v>108</v>
      </c>
      <c r="E920">
        <v>109.5</v>
      </c>
      <c r="F920">
        <v>139341</v>
      </c>
    </row>
    <row r="921" spans="1:6">
      <c r="A921" s="9">
        <v>41792</v>
      </c>
      <c r="B921">
        <v>111.5</v>
      </c>
      <c r="C921">
        <v>113.5</v>
      </c>
      <c r="D921">
        <v>110</v>
      </c>
      <c r="E921">
        <v>111</v>
      </c>
      <c r="F921">
        <v>151174</v>
      </c>
    </row>
    <row r="922" spans="1:6">
      <c r="A922" s="9">
        <v>41789</v>
      </c>
      <c r="B922">
        <v>106</v>
      </c>
      <c r="C922">
        <v>111.5</v>
      </c>
      <c r="D922">
        <v>106</v>
      </c>
      <c r="E922">
        <v>111.5</v>
      </c>
      <c r="F922">
        <v>635229</v>
      </c>
    </row>
    <row r="923" spans="1:6">
      <c r="A923" s="9">
        <v>41787</v>
      </c>
      <c r="B923">
        <v>106.5</v>
      </c>
      <c r="C923">
        <v>108</v>
      </c>
      <c r="D923">
        <v>105</v>
      </c>
      <c r="E923">
        <v>107</v>
      </c>
      <c r="F923">
        <v>259677</v>
      </c>
    </row>
    <row r="924" spans="1:6">
      <c r="A924" s="9">
        <v>41786</v>
      </c>
      <c r="B924">
        <v>105</v>
      </c>
      <c r="C924">
        <v>106.5</v>
      </c>
      <c r="D924">
        <v>103</v>
      </c>
      <c r="E924">
        <v>106.5</v>
      </c>
      <c r="F924">
        <v>155611</v>
      </c>
    </row>
    <row r="925" spans="1:6">
      <c r="A925" s="9">
        <v>41785</v>
      </c>
      <c r="B925">
        <v>106</v>
      </c>
      <c r="C925">
        <v>107</v>
      </c>
      <c r="D925">
        <v>104</v>
      </c>
      <c r="E925">
        <v>105</v>
      </c>
      <c r="F925">
        <v>119359</v>
      </c>
    </row>
    <row r="926" spans="1:6">
      <c r="A926" s="9">
        <v>41782</v>
      </c>
      <c r="B926">
        <v>105.5</v>
      </c>
      <c r="C926">
        <v>106</v>
      </c>
      <c r="D926">
        <v>103</v>
      </c>
      <c r="E926">
        <v>105.5</v>
      </c>
      <c r="F926">
        <v>81884</v>
      </c>
    </row>
    <row r="927" spans="1:6">
      <c r="A927" s="9">
        <v>41781</v>
      </c>
      <c r="B927">
        <v>108</v>
      </c>
      <c r="C927">
        <v>108</v>
      </c>
      <c r="D927">
        <v>103.5</v>
      </c>
      <c r="E927">
        <v>105.5</v>
      </c>
      <c r="F927">
        <v>156611</v>
      </c>
    </row>
    <row r="928" spans="1:6">
      <c r="A928" s="9">
        <v>41780</v>
      </c>
      <c r="B928">
        <v>103</v>
      </c>
      <c r="C928">
        <v>107.5</v>
      </c>
      <c r="D928">
        <v>102.5</v>
      </c>
      <c r="E928">
        <v>106.5</v>
      </c>
      <c r="F928">
        <v>196485</v>
      </c>
    </row>
    <row r="929" spans="1:6">
      <c r="A929" s="9">
        <v>41779</v>
      </c>
      <c r="B929">
        <v>101.5</v>
      </c>
      <c r="C929">
        <v>104.5</v>
      </c>
      <c r="D929">
        <v>101</v>
      </c>
      <c r="E929">
        <v>104</v>
      </c>
      <c r="F929">
        <v>128437</v>
      </c>
    </row>
    <row r="930" spans="1:6">
      <c r="A930" s="9">
        <v>41778</v>
      </c>
      <c r="B930">
        <v>100</v>
      </c>
      <c r="C930">
        <v>100.5</v>
      </c>
      <c r="D930">
        <v>98.5</v>
      </c>
      <c r="E930">
        <v>100.5</v>
      </c>
      <c r="F930">
        <v>89828</v>
      </c>
    </row>
    <row r="931" spans="1:6">
      <c r="A931" s="9">
        <v>41775</v>
      </c>
      <c r="B931">
        <v>99.75</v>
      </c>
      <c r="C931">
        <v>99.75</v>
      </c>
      <c r="D931">
        <v>98.25</v>
      </c>
      <c r="E931">
        <v>99.75</v>
      </c>
      <c r="F931">
        <v>79288</v>
      </c>
    </row>
    <row r="932" spans="1:6">
      <c r="A932" s="9">
        <v>41774</v>
      </c>
      <c r="B932">
        <v>96.75</v>
      </c>
      <c r="C932">
        <v>100</v>
      </c>
      <c r="D932">
        <v>96.75</v>
      </c>
      <c r="E932">
        <v>99</v>
      </c>
      <c r="F932">
        <v>147683</v>
      </c>
    </row>
    <row r="933" spans="1:6">
      <c r="A933" s="9">
        <v>41773</v>
      </c>
      <c r="B933">
        <v>96</v>
      </c>
      <c r="C933">
        <v>96.75</v>
      </c>
      <c r="D933">
        <v>95.5</v>
      </c>
      <c r="E933">
        <v>96.75</v>
      </c>
      <c r="F933">
        <v>35118</v>
      </c>
    </row>
    <row r="934" spans="1:6">
      <c r="A934" s="9">
        <v>41772</v>
      </c>
      <c r="B934">
        <v>94.5</v>
      </c>
      <c r="C934">
        <v>95.75</v>
      </c>
      <c r="D934">
        <v>94.5</v>
      </c>
      <c r="E934">
        <v>95</v>
      </c>
      <c r="F934">
        <v>107269</v>
      </c>
    </row>
    <row r="935" spans="1:6">
      <c r="A935" s="9">
        <v>41771</v>
      </c>
      <c r="B935">
        <v>94</v>
      </c>
      <c r="C935">
        <v>94.5</v>
      </c>
      <c r="D935">
        <v>93.5</v>
      </c>
      <c r="E935">
        <v>94.5</v>
      </c>
      <c r="F935">
        <v>90491</v>
      </c>
    </row>
    <row r="936" spans="1:6">
      <c r="A936" s="9">
        <v>41768</v>
      </c>
      <c r="B936">
        <v>94</v>
      </c>
      <c r="C936">
        <v>94</v>
      </c>
      <c r="D936">
        <v>93.5</v>
      </c>
      <c r="E936">
        <v>94</v>
      </c>
      <c r="F936">
        <v>12843</v>
      </c>
    </row>
    <row r="937" spans="1:6">
      <c r="A937" s="9">
        <v>41767</v>
      </c>
      <c r="B937">
        <v>94</v>
      </c>
      <c r="C937">
        <v>94.25</v>
      </c>
      <c r="D937">
        <v>92.75</v>
      </c>
      <c r="E937">
        <v>94</v>
      </c>
      <c r="F937">
        <v>101764</v>
      </c>
    </row>
    <row r="938" spans="1:6">
      <c r="A938" s="9">
        <v>41766</v>
      </c>
      <c r="B938">
        <v>94</v>
      </c>
      <c r="C938">
        <v>94.25</v>
      </c>
      <c r="D938">
        <v>92.5</v>
      </c>
      <c r="E938">
        <v>94.25</v>
      </c>
      <c r="F938">
        <v>85011</v>
      </c>
    </row>
    <row r="939" spans="1:6">
      <c r="A939" s="9">
        <v>41765</v>
      </c>
      <c r="B939">
        <v>93.5</v>
      </c>
      <c r="C939">
        <v>94</v>
      </c>
      <c r="D939">
        <v>93.25</v>
      </c>
      <c r="E939">
        <v>94</v>
      </c>
      <c r="F939">
        <v>13189</v>
      </c>
    </row>
    <row r="940" spans="1:6">
      <c r="A940" s="9">
        <v>41764</v>
      </c>
      <c r="B940">
        <v>94.25</v>
      </c>
      <c r="C940">
        <v>94.25</v>
      </c>
      <c r="D940">
        <v>92.75</v>
      </c>
      <c r="E940">
        <v>93.25</v>
      </c>
      <c r="F940">
        <v>38169</v>
      </c>
    </row>
    <row r="941" spans="1:6">
      <c r="A941" s="9">
        <v>41761</v>
      </c>
      <c r="B941">
        <v>93</v>
      </c>
      <c r="C941">
        <v>94.5</v>
      </c>
      <c r="D941">
        <v>92.75</v>
      </c>
      <c r="E941">
        <v>94.25</v>
      </c>
      <c r="F941">
        <v>60226</v>
      </c>
    </row>
    <row r="942" spans="1:6">
      <c r="A942" s="9">
        <v>41759</v>
      </c>
      <c r="B942">
        <v>92</v>
      </c>
      <c r="C942">
        <v>94.25</v>
      </c>
      <c r="D942">
        <v>91.75</v>
      </c>
      <c r="E942">
        <v>93</v>
      </c>
      <c r="F942">
        <v>162673</v>
      </c>
    </row>
    <row r="943" spans="1:6">
      <c r="A943" s="9">
        <v>41758</v>
      </c>
      <c r="B943">
        <v>91.5</v>
      </c>
      <c r="C943">
        <v>92.75</v>
      </c>
      <c r="D943">
        <v>90.75</v>
      </c>
      <c r="E943">
        <v>91.5</v>
      </c>
      <c r="F943">
        <v>27371</v>
      </c>
    </row>
    <row r="944" spans="1:6">
      <c r="A944" s="9">
        <v>41757</v>
      </c>
      <c r="B944">
        <v>92.75</v>
      </c>
      <c r="C944">
        <v>92.75</v>
      </c>
      <c r="D944">
        <v>90.75</v>
      </c>
      <c r="E944">
        <v>91.25</v>
      </c>
      <c r="F944">
        <v>87481</v>
      </c>
    </row>
    <row r="945" spans="1:6">
      <c r="A945" s="9">
        <v>41754</v>
      </c>
      <c r="B945">
        <v>93.5</v>
      </c>
      <c r="C945">
        <v>94.25</v>
      </c>
      <c r="D945">
        <v>91.5</v>
      </c>
      <c r="E945">
        <v>91.75</v>
      </c>
      <c r="F945">
        <v>81479</v>
      </c>
    </row>
    <row r="946" spans="1:6">
      <c r="A946" s="9">
        <v>41753</v>
      </c>
      <c r="B946">
        <v>94.5</v>
      </c>
      <c r="C946">
        <v>95.5</v>
      </c>
      <c r="D946">
        <v>93.25</v>
      </c>
      <c r="E946">
        <v>94</v>
      </c>
      <c r="F946">
        <v>41324</v>
      </c>
    </row>
    <row r="947" spans="1:6">
      <c r="A947" s="9">
        <v>41752</v>
      </c>
      <c r="B947">
        <v>94.75</v>
      </c>
      <c r="C947">
        <v>94.75</v>
      </c>
      <c r="D947">
        <v>93.5</v>
      </c>
      <c r="E947">
        <v>93.75</v>
      </c>
      <c r="F947">
        <v>61437</v>
      </c>
    </row>
    <row r="948" spans="1:6">
      <c r="A948" s="9">
        <v>41751</v>
      </c>
      <c r="B948">
        <v>92.25</v>
      </c>
      <c r="C948">
        <v>94.75</v>
      </c>
      <c r="D948">
        <v>92</v>
      </c>
      <c r="E948">
        <v>94.25</v>
      </c>
      <c r="F948">
        <v>60497</v>
      </c>
    </row>
    <row r="949" spans="1:6">
      <c r="A949" s="9">
        <v>41745</v>
      </c>
      <c r="B949">
        <v>92.75</v>
      </c>
      <c r="C949">
        <v>93</v>
      </c>
      <c r="D949">
        <v>91.5</v>
      </c>
      <c r="E949">
        <v>91.5</v>
      </c>
      <c r="F949">
        <v>10557</v>
      </c>
    </row>
    <row r="950" spans="1:6">
      <c r="A950" s="9">
        <v>41744</v>
      </c>
      <c r="B950">
        <v>93</v>
      </c>
      <c r="C950">
        <v>93</v>
      </c>
      <c r="D950">
        <v>91.75</v>
      </c>
      <c r="E950">
        <v>92.25</v>
      </c>
      <c r="F950">
        <v>27583</v>
      </c>
    </row>
    <row r="951" spans="1:6">
      <c r="A951" s="9">
        <v>41743</v>
      </c>
      <c r="B951">
        <v>89.5</v>
      </c>
      <c r="C951">
        <v>93.75</v>
      </c>
      <c r="D951">
        <v>89.25</v>
      </c>
      <c r="E951">
        <v>93</v>
      </c>
      <c r="F951">
        <v>74755</v>
      </c>
    </row>
    <row r="952" spans="1:6">
      <c r="A952" s="9">
        <v>41740</v>
      </c>
      <c r="B952">
        <v>91.5</v>
      </c>
      <c r="C952">
        <v>92.25</v>
      </c>
      <c r="D952">
        <v>89.75</v>
      </c>
      <c r="E952">
        <v>90.75</v>
      </c>
      <c r="F952">
        <v>124080</v>
      </c>
    </row>
    <row r="953" spans="1:6">
      <c r="A953" s="9">
        <v>41739</v>
      </c>
      <c r="B953">
        <v>92.25</v>
      </c>
      <c r="C953">
        <v>93</v>
      </c>
      <c r="D953">
        <v>90.5</v>
      </c>
      <c r="E953">
        <v>91.75</v>
      </c>
      <c r="F953">
        <v>170168</v>
      </c>
    </row>
    <row r="954" spans="1:6">
      <c r="A954" s="9">
        <v>41738</v>
      </c>
      <c r="B954">
        <v>94.75</v>
      </c>
      <c r="C954">
        <v>95</v>
      </c>
      <c r="D954">
        <v>91</v>
      </c>
      <c r="E954">
        <v>91</v>
      </c>
      <c r="F954">
        <v>167959</v>
      </c>
    </row>
    <row r="955" spans="1:6">
      <c r="A955" s="9">
        <v>41737</v>
      </c>
      <c r="B955">
        <v>96</v>
      </c>
      <c r="C955">
        <v>96</v>
      </c>
      <c r="D955">
        <v>94.5</v>
      </c>
      <c r="E955">
        <v>94.5</v>
      </c>
      <c r="F955">
        <v>55803</v>
      </c>
    </row>
    <row r="956" spans="1:6">
      <c r="A956" s="9">
        <v>41736</v>
      </c>
      <c r="B956">
        <v>95.75</v>
      </c>
      <c r="C956">
        <v>96.5</v>
      </c>
      <c r="D956">
        <v>95.25</v>
      </c>
      <c r="E956">
        <v>96</v>
      </c>
      <c r="F956">
        <v>75264</v>
      </c>
    </row>
    <row r="957" spans="1:6">
      <c r="A957" s="9">
        <v>41733</v>
      </c>
      <c r="B957">
        <v>99</v>
      </c>
      <c r="C957">
        <v>99.75</v>
      </c>
      <c r="D957">
        <v>98.5</v>
      </c>
      <c r="E957">
        <v>99</v>
      </c>
      <c r="F957">
        <v>105167</v>
      </c>
    </row>
    <row r="958" spans="1:6">
      <c r="A958" s="9">
        <v>41732</v>
      </c>
      <c r="B958">
        <v>100</v>
      </c>
      <c r="C958">
        <v>100</v>
      </c>
      <c r="D958">
        <v>98.5</v>
      </c>
      <c r="E958">
        <v>99.25</v>
      </c>
      <c r="F958">
        <v>1621937</v>
      </c>
    </row>
    <row r="959" spans="1:6">
      <c r="A959" s="9">
        <v>41731</v>
      </c>
      <c r="B959">
        <v>100</v>
      </c>
      <c r="C959">
        <v>102.5</v>
      </c>
      <c r="D959">
        <v>98</v>
      </c>
      <c r="E959">
        <v>99.5</v>
      </c>
      <c r="F959">
        <v>56735</v>
      </c>
    </row>
    <row r="960" spans="1:6">
      <c r="A960" s="9">
        <v>41730</v>
      </c>
      <c r="B960">
        <v>99</v>
      </c>
      <c r="C960">
        <v>101</v>
      </c>
      <c r="D960">
        <v>98.75</v>
      </c>
      <c r="E960">
        <v>99.75</v>
      </c>
      <c r="F960">
        <v>141909</v>
      </c>
    </row>
    <row r="961" spans="1:6">
      <c r="A961" s="9">
        <v>41729</v>
      </c>
      <c r="B961">
        <v>99</v>
      </c>
      <c r="C961">
        <v>99</v>
      </c>
      <c r="D961">
        <v>97.25</v>
      </c>
      <c r="E961">
        <v>99</v>
      </c>
      <c r="F961">
        <v>72367</v>
      </c>
    </row>
    <row r="962" spans="1:6">
      <c r="A962" s="9">
        <v>41726</v>
      </c>
      <c r="B962">
        <v>97.5</v>
      </c>
      <c r="C962">
        <v>99</v>
      </c>
      <c r="D962">
        <v>97</v>
      </c>
      <c r="E962">
        <v>99</v>
      </c>
      <c r="F962">
        <v>65023</v>
      </c>
    </row>
    <row r="963" spans="1:6">
      <c r="A963" s="9">
        <v>41725</v>
      </c>
      <c r="B963">
        <v>95.75</v>
      </c>
      <c r="C963">
        <v>98.75</v>
      </c>
      <c r="D963">
        <v>95.25</v>
      </c>
      <c r="E963">
        <v>96.75</v>
      </c>
      <c r="F963">
        <v>123552</v>
      </c>
    </row>
    <row r="964" spans="1:6">
      <c r="A964" s="9">
        <v>41724</v>
      </c>
      <c r="B964">
        <v>93.5</v>
      </c>
      <c r="C964">
        <v>95</v>
      </c>
      <c r="D964">
        <v>93.5</v>
      </c>
      <c r="E964">
        <v>94.5</v>
      </c>
      <c r="F964">
        <v>151199</v>
      </c>
    </row>
    <row r="965" spans="1:6">
      <c r="A965" s="9">
        <v>41723</v>
      </c>
      <c r="B965">
        <v>92.5</v>
      </c>
      <c r="C965">
        <v>94</v>
      </c>
      <c r="D965">
        <v>92.5</v>
      </c>
      <c r="E965">
        <v>93.5</v>
      </c>
      <c r="F965">
        <v>75879</v>
      </c>
    </row>
    <row r="966" spans="1:6">
      <c r="A966" s="9">
        <v>41722</v>
      </c>
      <c r="B966">
        <v>94</v>
      </c>
      <c r="C966">
        <v>94</v>
      </c>
      <c r="D966">
        <v>92.75</v>
      </c>
      <c r="E966">
        <v>93.25</v>
      </c>
      <c r="F966">
        <v>167184</v>
      </c>
    </row>
    <row r="967" spans="1:6">
      <c r="A967" s="9">
        <v>41719</v>
      </c>
      <c r="B967">
        <v>93.5</v>
      </c>
      <c r="C967">
        <v>94</v>
      </c>
      <c r="D967">
        <v>93.5</v>
      </c>
      <c r="E967">
        <v>93.75</v>
      </c>
      <c r="F967">
        <v>58861</v>
      </c>
    </row>
    <row r="968" spans="1:6">
      <c r="A968" s="9">
        <v>41718</v>
      </c>
      <c r="B968">
        <v>93</v>
      </c>
      <c r="C968">
        <v>93.75</v>
      </c>
      <c r="D968">
        <v>93</v>
      </c>
      <c r="E968">
        <v>93.5</v>
      </c>
      <c r="F968">
        <v>40265</v>
      </c>
    </row>
    <row r="969" spans="1:6">
      <c r="A969" s="9">
        <v>41717</v>
      </c>
      <c r="B969">
        <v>92.5</v>
      </c>
      <c r="C969">
        <v>93.25</v>
      </c>
      <c r="D969">
        <v>92</v>
      </c>
      <c r="E969">
        <v>92.5</v>
      </c>
      <c r="F969">
        <v>37669</v>
      </c>
    </row>
    <row r="970" spans="1:6">
      <c r="A970" s="9">
        <v>41716</v>
      </c>
      <c r="B970">
        <v>90.5</v>
      </c>
      <c r="C970">
        <v>92.75</v>
      </c>
      <c r="D970">
        <v>90</v>
      </c>
      <c r="E970">
        <v>92.25</v>
      </c>
      <c r="F970">
        <v>331593</v>
      </c>
    </row>
    <row r="971" spans="1:6">
      <c r="A971" s="9">
        <v>41715</v>
      </c>
      <c r="B971">
        <v>88.75</v>
      </c>
      <c r="C971">
        <v>91.75</v>
      </c>
      <c r="D971">
        <v>88.75</v>
      </c>
      <c r="E971">
        <v>91</v>
      </c>
      <c r="F971">
        <v>50664</v>
      </c>
    </row>
    <row r="972" spans="1:6">
      <c r="A972" s="9">
        <v>41712</v>
      </c>
      <c r="B972">
        <v>89</v>
      </c>
      <c r="C972">
        <v>90.25</v>
      </c>
      <c r="D972">
        <v>89</v>
      </c>
      <c r="E972">
        <v>89.25</v>
      </c>
      <c r="F972">
        <v>177827</v>
      </c>
    </row>
    <row r="973" spans="1:6">
      <c r="A973" s="9">
        <v>41711</v>
      </c>
      <c r="B973">
        <v>89.75</v>
      </c>
      <c r="C973">
        <v>90</v>
      </c>
      <c r="D973">
        <v>89.25</v>
      </c>
      <c r="E973">
        <v>89.25</v>
      </c>
      <c r="F973">
        <v>119777</v>
      </c>
    </row>
    <row r="974" spans="1:6">
      <c r="A974" s="9">
        <v>41710</v>
      </c>
      <c r="B974">
        <v>89.5</v>
      </c>
      <c r="C974">
        <v>91.25</v>
      </c>
      <c r="D974">
        <v>89.5</v>
      </c>
      <c r="E974">
        <v>90.25</v>
      </c>
      <c r="F974">
        <v>124497</v>
      </c>
    </row>
    <row r="975" spans="1:6">
      <c r="A975" s="9">
        <v>41709</v>
      </c>
      <c r="B975">
        <v>89.25</v>
      </c>
      <c r="C975">
        <v>90</v>
      </c>
      <c r="D975">
        <v>89.25</v>
      </c>
      <c r="E975">
        <v>89.75</v>
      </c>
      <c r="F975">
        <v>84745</v>
      </c>
    </row>
    <row r="976" spans="1:6">
      <c r="A976" s="9">
        <v>41708</v>
      </c>
      <c r="B976">
        <v>89.5</v>
      </c>
      <c r="C976">
        <v>89.75</v>
      </c>
      <c r="D976">
        <v>89</v>
      </c>
      <c r="E976">
        <v>89.75</v>
      </c>
      <c r="F976">
        <v>41232</v>
      </c>
    </row>
    <row r="977" spans="1:6">
      <c r="A977" s="9">
        <v>41705</v>
      </c>
      <c r="B977">
        <v>88.25</v>
      </c>
      <c r="C977">
        <v>90.25</v>
      </c>
      <c r="D977">
        <v>88.25</v>
      </c>
      <c r="E977">
        <v>90</v>
      </c>
      <c r="F977">
        <v>123783</v>
      </c>
    </row>
    <row r="978" spans="1:6">
      <c r="A978" s="9">
        <v>41704</v>
      </c>
      <c r="B978">
        <v>88.75</v>
      </c>
      <c r="C978">
        <v>88.75</v>
      </c>
      <c r="D978">
        <v>87.5</v>
      </c>
      <c r="E978">
        <v>88.25</v>
      </c>
      <c r="F978">
        <v>82793</v>
      </c>
    </row>
    <row r="979" spans="1:6">
      <c r="A979" s="9">
        <v>41703</v>
      </c>
      <c r="B979">
        <v>89.5</v>
      </c>
      <c r="C979">
        <v>89.75</v>
      </c>
      <c r="D979">
        <v>87.75</v>
      </c>
      <c r="E979">
        <v>88.5</v>
      </c>
      <c r="F979">
        <v>103620</v>
      </c>
    </row>
    <row r="980" spans="1:6">
      <c r="A980" s="9">
        <v>41702</v>
      </c>
      <c r="B980">
        <v>87.25</v>
      </c>
      <c r="C980">
        <v>90.25</v>
      </c>
      <c r="D980">
        <v>87.25</v>
      </c>
      <c r="E980">
        <v>89.5</v>
      </c>
      <c r="F980">
        <v>133028</v>
      </c>
    </row>
    <row r="981" spans="1:6">
      <c r="A981" s="9">
        <v>41701</v>
      </c>
      <c r="B981">
        <v>88.25</v>
      </c>
      <c r="C981">
        <v>88.25</v>
      </c>
      <c r="D981">
        <v>86.5</v>
      </c>
      <c r="E981">
        <v>87</v>
      </c>
      <c r="F981">
        <v>205226</v>
      </c>
    </row>
    <row r="982" spans="1:6">
      <c r="A982" s="9">
        <v>41698</v>
      </c>
      <c r="B982">
        <v>89</v>
      </c>
      <c r="C982">
        <v>89.75</v>
      </c>
      <c r="D982">
        <v>89</v>
      </c>
      <c r="E982">
        <v>89.5</v>
      </c>
      <c r="F982">
        <v>337700</v>
      </c>
    </row>
    <row r="983" spans="1:6">
      <c r="A983" s="9">
        <v>41697</v>
      </c>
      <c r="B983">
        <v>89.5</v>
      </c>
      <c r="C983">
        <v>90</v>
      </c>
      <c r="D983">
        <v>88</v>
      </c>
      <c r="E983">
        <v>89.75</v>
      </c>
      <c r="F983">
        <v>215364</v>
      </c>
    </row>
    <row r="984" spans="1:6">
      <c r="A984" s="9">
        <v>41696</v>
      </c>
      <c r="B984">
        <v>88.75</v>
      </c>
      <c r="C984">
        <v>89.5</v>
      </c>
      <c r="D984">
        <v>87.5</v>
      </c>
      <c r="E984">
        <v>89.5</v>
      </c>
      <c r="F984">
        <v>256860</v>
      </c>
    </row>
    <row r="985" spans="1:6">
      <c r="A985" s="9">
        <v>41695</v>
      </c>
      <c r="B985">
        <v>90.75</v>
      </c>
      <c r="C985">
        <v>90.75</v>
      </c>
      <c r="D985">
        <v>84.5</v>
      </c>
      <c r="E985">
        <v>88</v>
      </c>
      <c r="F985">
        <v>658493</v>
      </c>
    </row>
    <row r="986" spans="1:6">
      <c r="A986" s="9">
        <v>41694</v>
      </c>
      <c r="B986">
        <v>92.5</v>
      </c>
      <c r="C986">
        <v>93</v>
      </c>
      <c r="D986">
        <v>92</v>
      </c>
      <c r="E986">
        <v>92.5</v>
      </c>
      <c r="F986">
        <v>205994</v>
      </c>
    </row>
    <row r="987" spans="1:6">
      <c r="A987" s="9">
        <v>41691</v>
      </c>
      <c r="B987">
        <v>92</v>
      </c>
      <c r="C987">
        <v>92.5</v>
      </c>
      <c r="D987">
        <v>91.5</v>
      </c>
      <c r="E987">
        <v>92.5</v>
      </c>
      <c r="F987">
        <v>52031</v>
      </c>
    </row>
    <row r="988" spans="1:6">
      <c r="A988" s="9">
        <v>41690</v>
      </c>
      <c r="B988">
        <v>91</v>
      </c>
      <c r="C988">
        <v>91.5</v>
      </c>
      <c r="D988">
        <v>90</v>
      </c>
      <c r="E988">
        <v>91.5</v>
      </c>
      <c r="F988">
        <v>65911</v>
      </c>
    </row>
    <row r="989" spans="1:6">
      <c r="A989" s="9">
        <v>41689</v>
      </c>
      <c r="B989">
        <v>89.25</v>
      </c>
      <c r="C989">
        <v>91.75</v>
      </c>
      <c r="D989">
        <v>88.75</v>
      </c>
      <c r="E989">
        <v>91.75</v>
      </c>
      <c r="F989">
        <v>236075</v>
      </c>
    </row>
    <row r="990" spans="1:6">
      <c r="A990" s="9">
        <v>41688</v>
      </c>
      <c r="B990">
        <v>88.75</v>
      </c>
      <c r="C990">
        <v>89.25</v>
      </c>
      <c r="D990">
        <v>87.25</v>
      </c>
      <c r="E990">
        <v>89</v>
      </c>
      <c r="F990">
        <v>227290</v>
      </c>
    </row>
    <row r="991" spans="1:6">
      <c r="A991" s="9">
        <v>41687</v>
      </c>
      <c r="B991">
        <v>89.25</v>
      </c>
      <c r="C991">
        <v>90.5</v>
      </c>
      <c r="D991">
        <v>88.25</v>
      </c>
      <c r="E991">
        <v>89</v>
      </c>
      <c r="F991">
        <v>111524</v>
      </c>
    </row>
    <row r="992" spans="1:6">
      <c r="A992" s="9">
        <v>41684</v>
      </c>
      <c r="B992">
        <v>87</v>
      </c>
      <c r="C992">
        <v>89.5</v>
      </c>
      <c r="D992">
        <v>85.5</v>
      </c>
      <c r="E992">
        <v>88.5</v>
      </c>
      <c r="F992">
        <v>231741</v>
      </c>
    </row>
    <row r="993" spans="1:6">
      <c r="A993" s="9">
        <v>41683</v>
      </c>
      <c r="B993">
        <v>88</v>
      </c>
      <c r="C993">
        <v>88</v>
      </c>
      <c r="D993">
        <v>86.25</v>
      </c>
      <c r="E993">
        <v>87</v>
      </c>
      <c r="F993">
        <v>185971</v>
      </c>
    </row>
    <row r="994" spans="1:6">
      <c r="A994" s="9">
        <v>41682</v>
      </c>
      <c r="B994">
        <v>88.75</v>
      </c>
      <c r="C994">
        <v>88.75</v>
      </c>
      <c r="D994">
        <v>85.5</v>
      </c>
      <c r="E994">
        <v>87.75</v>
      </c>
      <c r="F994">
        <v>431444</v>
      </c>
    </row>
    <row r="995" spans="1:6">
      <c r="A995" s="9">
        <v>41681</v>
      </c>
      <c r="B995">
        <v>88.75</v>
      </c>
      <c r="C995">
        <v>89.25</v>
      </c>
      <c r="D995">
        <v>87</v>
      </c>
      <c r="E995">
        <v>87.5</v>
      </c>
      <c r="F995">
        <v>388604</v>
      </c>
    </row>
    <row r="996" spans="1:6">
      <c r="A996" s="9">
        <v>41680</v>
      </c>
      <c r="B996">
        <v>90.75</v>
      </c>
      <c r="C996">
        <v>91.25</v>
      </c>
      <c r="D996">
        <v>87.25</v>
      </c>
      <c r="E996">
        <v>88.5</v>
      </c>
      <c r="F996">
        <v>670106</v>
      </c>
    </row>
    <row r="997" spans="1:6">
      <c r="A997" s="9">
        <v>41677</v>
      </c>
      <c r="B997">
        <v>92.25</v>
      </c>
      <c r="C997">
        <v>93.5</v>
      </c>
      <c r="D997">
        <v>92.25</v>
      </c>
      <c r="E997">
        <v>92.75</v>
      </c>
      <c r="F997">
        <v>138166</v>
      </c>
    </row>
    <row r="998" spans="1:6">
      <c r="A998" s="9">
        <v>41676</v>
      </c>
      <c r="B998">
        <v>92.75</v>
      </c>
      <c r="C998">
        <v>93.5</v>
      </c>
      <c r="D998">
        <v>91.5</v>
      </c>
      <c r="E998">
        <v>92.75</v>
      </c>
      <c r="F998">
        <v>89785</v>
      </c>
    </row>
    <row r="999" spans="1:6">
      <c r="A999" s="9">
        <v>41675</v>
      </c>
      <c r="B999">
        <v>94.5</v>
      </c>
      <c r="C999">
        <v>94.5</v>
      </c>
      <c r="D999">
        <v>92.25</v>
      </c>
      <c r="E999">
        <v>93.5</v>
      </c>
      <c r="F999">
        <v>139629</v>
      </c>
    </row>
    <row r="1000" spans="1:6">
      <c r="A1000" s="9">
        <v>41674</v>
      </c>
      <c r="B1000">
        <v>92.75</v>
      </c>
      <c r="C1000">
        <v>93.5</v>
      </c>
      <c r="D1000">
        <v>91.25</v>
      </c>
      <c r="E1000">
        <v>93.5</v>
      </c>
      <c r="F1000">
        <v>94684</v>
      </c>
    </row>
    <row r="1001" spans="1:6">
      <c r="A1001" s="9">
        <v>41673</v>
      </c>
      <c r="B1001">
        <v>95</v>
      </c>
      <c r="C1001">
        <v>95</v>
      </c>
      <c r="D1001">
        <v>93.25</v>
      </c>
      <c r="E1001">
        <v>93.5</v>
      </c>
      <c r="F1001">
        <v>51634</v>
      </c>
    </row>
    <row r="1002" spans="1:6">
      <c r="A1002" s="9">
        <v>41670</v>
      </c>
      <c r="B1002">
        <v>95</v>
      </c>
      <c r="C1002">
        <v>95</v>
      </c>
      <c r="D1002">
        <v>93.5</v>
      </c>
      <c r="E1002">
        <v>93.5</v>
      </c>
      <c r="F1002">
        <v>134560</v>
      </c>
    </row>
    <row r="1003" spans="1:6">
      <c r="A1003" s="9">
        <v>41669</v>
      </c>
      <c r="B1003">
        <v>94.5</v>
      </c>
      <c r="C1003">
        <v>95</v>
      </c>
      <c r="D1003">
        <v>93.25</v>
      </c>
      <c r="E1003">
        <v>94.75</v>
      </c>
      <c r="F1003">
        <v>99382</v>
      </c>
    </row>
    <row r="1004" spans="1:6">
      <c r="A1004" s="9">
        <v>41668</v>
      </c>
      <c r="B1004">
        <v>94.5</v>
      </c>
      <c r="C1004">
        <v>95.25</v>
      </c>
      <c r="D1004">
        <v>93.75</v>
      </c>
      <c r="E1004">
        <v>94.5</v>
      </c>
      <c r="F1004">
        <v>281637</v>
      </c>
    </row>
    <row r="1005" spans="1:6">
      <c r="A1005" s="9">
        <v>41667</v>
      </c>
      <c r="B1005">
        <v>93.75</v>
      </c>
      <c r="C1005">
        <v>95</v>
      </c>
      <c r="D1005">
        <v>93</v>
      </c>
      <c r="E1005">
        <v>93.5</v>
      </c>
      <c r="F1005">
        <v>413638</v>
      </c>
    </row>
    <row r="1006" spans="1:6">
      <c r="A1006" s="9">
        <v>41666</v>
      </c>
      <c r="B1006">
        <v>93.25</v>
      </c>
      <c r="C1006">
        <v>94.5</v>
      </c>
      <c r="D1006">
        <v>92</v>
      </c>
      <c r="E1006">
        <v>93</v>
      </c>
      <c r="F1006">
        <v>291194</v>
      </c>
    </row>
    <row r="1007" spans="1:6">
      <c r="A1007" s="9">
        <v>41663</v>
      </c>
      <c r="B1007">
        <v>98.5</v>
      </c>
      <c r="C1007">
        <v>99</v>
      </c>
      <c r="D1007">
        <v>95.25</v>
      </c>
      <c r="E1007">
        <v>95.75</v>
      </c>
      <c r="F1007">
        <v>100267</v>
      </c>
    </row>
    <row r="1008" spans="1:6">
      <c r="A1008" s="9">
        <v>41662</v>
      </c>
      <c r="B1008">
        <v>99.5</v>
      </c>
      <c r="C1008">
        <v>99.5</v>
      </c>
      <c r="D1008">
        <v>98.5</v>
      </c>
      <c r="E1008">
        <v>98.5</v>
      </c>
      <c r="F1008">
        <v>159764</v>
      </c>
    </row>
    <row r="1009" spans="1:6">
      <c r="A1009" s="9">
        <v>41661</v>
      </c>
      <c r="B1009">
        <v>100</v>
      </c>
      <c r="C1009">
        <v>100</v>
      </c>
      <c r="D1009">
        <v>98.75</v>
      </c>
      <c r="E1009">
        <v>98.75</v>
      </c>
      <c r="F1009">
        <v>126460</v>
      </c>
    </row>
    <row r="1010" spans="1:6">
      <c r="A1010" s="9">
        <v>41660</v>
      </c>
      <c r="B1010">
        <v>99.5</v>
      </c>
      <c r="C1010">
        <v>101</v>
      </c>
      <c r="D1010">
        <v>98.75</v>
      </c>
      <c r="E1010">
        <v>98.75</v>
      </c>
      <c r="F1010">
        <v>287904</v>
      </c>
    </row>
    <row r="1011" spans="1:6">
      <c r="A1011" s="9">
        <v>41659</v>
      </c>
      <c r="B1011">
        <v>98.75</v>
      </c>
      <c r="C1011">
        <v>99.75</v>
      </c>
      <c r="D1011">
        <v>98.25</v>
      </c>
      <c r="E1011">
        <v>98.5</v>
      </c>
      <c r="F1011">
        <v>257664</v>
      </c>
    </row>
    <row r="1012" spans="1:6">
      <c r="A1012" s="9">
        <v>41656</v>
      </c>
      <c r="B1012">
        <v>99.5</v>
      </c>
      <c r="C1012">
        <v>101.5</v>
      </c>
      <c r="D1012">
        <v>97</v>
      </c>
      <c r="E1012">
        <v>98.25</v>
      </c>
      <c r="F1012">
        <v>161018</v>
      </c>
    </row>
    <row r="1013" spans="1:6">
      <c r="A1013" s="9">
        <v>41655</v>
      </c>
      <c r="B1013">
        <v>94.75</v>
      </c>
      <c r="C1013">
        <v>100.5</v>
      </c>
      <c r="D1013">
        <v>94.5</v>
      </c>
      <c r="E1013">
        <v>99.5</v>
      </c>
      <c r="F1013">
        <v>961905</v>
      </c>
    </row>
    <row r="1014" spans="1:6">
      <c r="A1014" s="9">
        <v>41654</v>
      </c>
      <c r="B1014">
        <v>92</v>
      </c>
      <c r="C1014">
        <v>95</v>
      </c>
      <c r="D1014">
        <v>92</v>
      </c>
      <c r="E1014">
        <v>94.75</v>
      </c>
      <c r="F1014">
        <v>535748</v>
      </c>
    </row>
    <row r="1015" spans="1:6">
      <c r="A1015" s="9">
        <v>41653</v>
      </c>
      <c r="B1015">
        <v>91.5</v>
      </c>
      <c r="C1015">
        <v>92.5</v>
      </c>
      <c r="D1015">
        <v>91.25</v>
      </c>
      <c r="E1015">
        <v>91.5</v>
      </c>
      <c r="F1015">
        <v>293428</v>
      </c>
    </row>
    <row r="1016" spans="1:6">
      <c r="A1016" s="9">
        <v>41652</v>
      </c>
      <c r="B1016">
        <v>91.75</v>
      </c>
      <c r="C1016">
        <v>93</v>
      </c>
      <c r="D1016">
        <v>91</v>
      </c>
      <c r="E1016">
        <v>92</v>
      </c>
      <c r="F1016">
        <v>137659</v>
      </c>
    </row>
    <row r="1017" spans="1:6">
      <c r="A1017" s="9">
        <v>41649</v>
      </c>
      <c r="B1017">
        <v>90</v>
      </c>
      <c r="C1017">
        <v>93.5</v>
      </c>
      <c r="D1017">
        <v>89.75</v>
      </c>
      <c r="E1017">
        <v>91.25</v>
      </c>
      <c r="F1017">
        <v>144907</v>
      </c>
    </row>
    <row r="1018" spans="1:6">
      <c r="A1018" s="9">
        <v>41648</v>
      </c>
      <c r="B1018">
        <v>91.75</v>
      </c>
      <c r="C1018">
        <v>91.75</v>
      </c>
      <c r="D1018">
        <v>90.25</v>
      </c>
      <c r="E1018">
        <v>90.5</v>
      </c>
      <c r="F1018">
        <v>210209</v>
      </c>
    </row>
    <row r="1019" spans="1:6">
      <c r="A1019" s="9">
        <v>41647</v>
      </c>
      <c r="B1019">
        <v>92.75</v>
      </c>
      <c r="C1019">
        <v>92.75</v>
      </c>
      <c r="D1019">
        <v>91.25</v>
      </c>
      <c r="E1019">
        <v>91.5</v>
      </c>
      <c r="F1019">
        <v>71144</v>
      </c>
    </row>
    <row r="1020" spans="1:6">
      <c r="A1020" s="9">
        <v>41646</v>
      </c>
      <c r="B1020">
        <v>93.5</v>
      </c>
      <c r="C1020">
        <v>94</v>
      </c>
      <c r="D1020">
        <v>92</v>
      </c>
      <c r="E1020">
        <v>92.75</v>
      </c>
      <c r="F1020">
        <v>84131</v>
      </c>
    </row>
    <row r="1021" spans="1:6">
      <c r="A1021" s="9">
        <v>41645</v>
      </c>
      <c r="B1021">
        <v>94.25</v>
      </c>
      <c r="C1021">
        <v>94.25</v>
      </c>
      <c r="D1021">
        <v>93.5</v>
      </c>
      <c r="E1021">
        <v>93.5</v>
      </c>
      <c r="F1021">
        <v>60885</v>
      </c>
    </row>
    <row r="1022" spans="1:6">
      <c r="A1022" s="9">
        <v>41642</v>
      </c>
      <c r="B1022">
        <v>94</v>
      </c>
      <c r="C1022">
        <v>94.5</v>
      </c>
      <c r="D1022">
        <v>93.5</v>
      </c>
      <c r="E1022">
        <v>94</v>
      </c>
      <c r="F1022">
        <v>55662</v>
      </c>
    </row>
    <row r="1023" spans="1:6">
      <c r="A1023" s="9">
        <v>41641</v>
      </c>
      <c r="B1023">
        <v>95</v>
      </c>
      <c r="C1023">
        <v>96.5</v>
      </c>
      <c r="D1023">
        <v>93.75</v>
      </c>
      <c r="E1023">
        <v>94.75</v>
      </c>
      <c r="F1023">
        <v>93477</v>
      </c>
    </row>
    <row r="1024" spans="1:6">
      <c r="A1024" s="9">
        <v>41638</v>
      </c>
      <c r="B1024">
        <v>91.5</v>
      </c>
      <c r="C1024">
        <v>95</v>
      </c>
      <c r="D1024">
        <v>91.5</v>
      </c>
      <c r="E1024">
        <v>95</v>
      </c>
      <c r="F1024">
        <v>121096</v>
      </c>
    </row>
    <row r="1025" spans="1:6">
      <c r="A1025" s="9">
        <v>41635</v>
      </c>
      <c r="B1025">
        <v>90.75</v>
      </c>
      <c r="C1025">
        <v>93</v>
      </c>
      <c r="D1025">
        <v>90.5</v>
      </c>
      <c r="E1025">
        <v>91.75</v>
      </c>
      <c r="F1025">
        <v>61087</v>
      </c>
    </row>
    <row r="1026" spans="1:6">
      <c r="A1026" s="9">
        <v>41631</v>
      </c>
      <c r="B1026">
        <v>92</v>
      </c>
      <c r="C1026">
        <v>94</v>
      </c>
      <c r="D1026">
        <v>90.5</v>
      </c>
      <c r="E1026">
        <v>90.5</v>
      </c>
      <c r="F1026">
        <v>57231</v>
      </c>
    </row>
    <row r="1027" spans="1:6">
      <c r="A1027" s="9">
        <v>41628</v>
      </c>
      <c r="B1027">
        <v>91.5</v>
      </c>
      <c r="C1027">
        <v>92</v>
      </c>
      <c r="D1027">
        <v>91</v>
      </c>
      <c r="E1027">
        <v>91.75</v>
      </c>
      <c r="F1027">
        <v>59011</v>
      </c>
    </row>
    <row r="1028" spans="1:6">
      <c r="A1028" s="9">
        <v>41627</v>
      </c>
      <c r="B1028">
        <v>92</v>
      </c>
      <c r="C1028">
        <v>92.25</v>
      </c>
      <c r="D1028">
        <v>90.5</v>
      </c>
      <c r="E1028">
        <v>90.5</v>
      </c>
      <c r="F1028">
        <v>266984</v>
      </c>
    </row>
    <row r="1029" spans="1:6">
      <c r="A1029" s="9">
        <v>41626</v>
      </c>
      <c r="B1029">
        <v>92.5</v>
      </c>
      <c r="C1029">
        <v>92.5</v>
      </c>
      <c r="D1029">
        <v>90.5</v>
      </c>
      <c r="E1029">
        <v>90.5</v>
      </c>
      <c r="F1029">
        <v>97974</v>
      </c>
    </row>
    <row r="1030" spans="1:6">
      <c r="A1030" s="9">
        <v>41625</v>
      </c>
      <c r="B1030">
        <v>91.75</v>
      </c>
      <c r="C1030">
        <v>94.5</v>
      </c>
      <c r="D1030">
        <v>91.25</v>
      </c>
      <c r="E1030">
        <v>91.75</v>
      </c>
      <c r="F1030">
        <v>148851</v>
      </c>
    </row>
    <row r="1031" spans="1:6">
      <c r="A1031" s="9">
        <v>41624</v>
      </c>
      <c r="B1031">
        <v>89.75</v>
      </c>
      <c r="C1031">
        <v>91.5</v>
      </c>
      <c r="D1031">
        <v>89</v>
      </c>
      <c r="E1031">
        <v>91.5</v>
      </c>
      <c r="F1031">
        <v>268518</v>
      </c>
    </row>
    <row r="1032" spans="1:6">
      <c r="A1032" s="9">
        <v>41621</v>
      </c>
      <c r="B1032">
        <v>87.5</v>
      </c>
      <c r="C1032">
        <v>89</v>
      </c>
      <c r="D1032">
        <v>87.5</v>
      </c>
      <c r="E1032">
        <v>89</v>
      </c>
      <c r="F1032">
        <v>341995</v>
      </c>
    </row>
    <row r="1033" spans="1:6">
      <c r="A1033" s="9">
        <v>41620</v>
      </c>
      <c r="B1033">
        <v>86.75</v>
      </c>
      <c r="C1033">
        <v>88</v>
      </c>
      <c r="D1033">
        <v>86.5</v>
      </c>
      <c r="E1033">
        <v>87.5</v>
      </c>
      <c r="F1033">
        <v>8369011</v>
      </c>
    </row>
    <row r="1034" spans="1:6">
      <c r="A1034" s="9">
        <v>41619</v>
      </c>
      <c r="B1034">
        <v>91.25</v>
      </c>
      <c r="C1034">
        <v>93.5</v>
      </c>
      <c r="D1034">
        <v>90.75</v>
      </c>
      <c r="E1034">
        <v>91</v>
      </c>
      <c r="F1034">
        <v>36605</v>
      </c>
    </row>
    <row r="1035" spans="1:6">
      <c r="A1035" s="9">
        <v>41618</v>
      </c>
      <c r="B1035">
        <v>93.75</v>
      </c>
      <c r="C1035">
        <v>93.75</v>
      </c>
      <c r="D1035">
        <v>91</v>
      </c>
      <c r="E1035">
        <v>92</v>
      </c>
      <c r="F1035">
        <v>100977</v>
      </c>
    </row>
    <row r="1036" spans="1:6">
      <c r="A1036" s="9">
        <v>41617</v>
      </c>
      <c r="B1036">
        <v>93.5</v>
      </c>
      <c r="C1036">
        <v>94</v>
      </c>
      <c r="D1036">
        <v>92.5</v>
      </c>
      <c r="E1036">
        <v>93.25</v>
      </c>
      <c r="F1036">
        <v>27854</v>
      </c>
    </row>
    <row r="1037" spans="1:6">
      <c r="A1037" s="9">
        <v>41614</v>
      </c>
      <c r="B1037">
        <v>92</v>
      </c>
      <c r="C1037">
        <v>93.25</v>
      </c>
      <c r="D1037">
        <v>90.5</v>
      </c>
      <c r="E1037">
        <v>93.25</v>
      </c>
      <c r="F1037">
        <v>106656</v>
      </c>
    </row>
    <row r="1038" spans="1:6">
      <c r="A1038" s="9">
        <v>41613</v>
      </c>
      <c r="B1038">
        <v>91.75</v>
      </c>
      <c r="C1038">
        <v>92.5</v>
      </c>
      <c r="D1038">
        <v>91</v>
      </c>
      <c r="E1038">
        <v>92</v>
      </c>
      <c r="F1038">
        <v>95836</v>
      </c>
    </row>
    <row r="1039" spans="1:6">
      <c r="A1039" s="9">
        <v>41612</v>
      </c>
      <c r="B1039">
        <v>91</v>
      </c>
      <c r="C1039">
        <v>91.5</v>
      </c>
      <c r="D1039">
        <v>90</v>
      </c>
      <c r="E1039">
        <v>91.25</v>
      </c>
      <c r="F1039">
        <v>108078</v>
      </c>
    </row>
    <row r="1040" spans="1:6">
      <c r="A1040" s="9">
        <v>41611</v>
      </c>
      <c r="B1040">
        <v>90.5</v>
      </c>
      <c r="C1040">
        <v>90.5</v>
      </c>
      <c r="D1040">
        <v>89.5</v>
      </c>
      <c r="E1040">
        <v>89.75</v>
      </c>
      <c r="F1040">
        <v>40639</v>
      </c>
    </row>
    <row r="1041" spans="1:6">
      <c r="A1041" s="9">
        <v>41610</v>
      </c>
      <c r="B1041">
        <v>91</v>
      </c>
      <c r="C1041">
        <v>91.5</v>
      </c>
      <c r="D1041">
        <v>90</v>
      </c>
      <c r="E1041">
        <v>90.25</v>
      </c>
      <c r="F1041">
        <v>130549</v>
      </c>
    </row>
    <row r="1042" spans="1:6">
      <c r="A1042" s="9">
        <v>41607</v>
      </c>
      <c r="B1042">
        <v>90</v>
      </c>
      <c r="C1042">
        <v>91.5</v>
      </c>
      <c r="D1042">
        <v>89.75</v>
      </c>
      <c r="E1042">
        <v>90.5</v>
      </c>
      <c r="F1042">
        <v>68837</v>
      </c>
    </row>
    <row r="1043" spans="1:6">
      <c r="A1043" s="9">
        <v>41606</v>
      </c>
      <c r="B1043">
        <v>90</v>
      </c>
      <c r="C1043">
        <v>90.25</v>
      </c>
      <c r="D1043">
        <v>89.25</v>
      </c>
      <c r="E1043">
        <v>89.5</v>
      </c>
      <c r="F1043">
        <v>63928</v>
      </c>
    </row>
    <row r="1044" spans="1:6">
      <c r="A1044" s="9">
        <v>41605</v>
      </c>
      <c r="B1044">
        <v>90</v>
      </c>
      <c r="C1044">
        <v>90</v>
      </c>
      <c r="D1044">
        <v>88.75</v>
      </c>
      <c r="E1044">
        <v>89.25</v>
      </c>
      <c r="F1044">
        <v>56753</v>
      </c>
    </row>
    <row r="1045" spans="1:6">
      <c r="A1045" s="9">
        <v>41604</v>
      </c>
      <c r="B1045">
        <v>88</v>
      </c>
      <c r="C1045">
        <v>90</v>
      </c>
      <c r="D1045">
        <v>87</v>
      </c>
      <c r="E1045">
        <v>89.25</v>
      </c>
      <c r="F1045">
        <v>403152</v>
      </c>
    </row>
    <row r="1046" spans="1:6">
      <c r="A1046" s="9">
        <v>41603</v>
      </c>
      <c r="B1046">
        <v>87.5</v>
      </c>
      <c r="C1046">
        <v>87.5</v>
      </c>
      <c r="D1046">
        <v>86.75</v>
      </c>
      <c r="E1046">
        <v>87.25</v>
      </c>
      <c r="F1046">
        <v>42192</v>
      </c>
    </row>
    <row r="1047" spans="1:6">
      <c r="A1047" s="9">
        <v>41600</v>
      </c>
      <c r="B1047">
        <v>88.25</v>
      </c>
      <c r="C1047">
        <v>88.25</v>
      </c>
      <c r="D1047">
        <v>86.25</v>
      </c>
      <c r="E1047">
        <v>86.5</v>
      </c>
      <c r="F1047">
        <v>120935</v>
      </c>
    </row>
    <row r="1048" spans="1:6">
      <c r="A1048" s="9">
        <v>41599</v>
      </c>
      <c r="B1048">
        <v>85.5</v>
      </c>
      <c r="C1048">
        <v>87</v>
      </c>
      <c r="D1048">
        <v>85</v>
      </c>
      <c r="E1048">
        <v>87</v>
      </c>
      <c r="F1048">
        <v>119423</v>
      </c>
    </row>
    <row r="1049" spans="1:6">
      <c r="A1049" s="9">
        <v>41598</v>
      </c>
      <c r="B1049">
        <v>87</v>
      </c>
      <c r="C1049">
        <v>87</v>
      </c>
      <c r="D1049">
        <v>85.5</v>
      </c>
      <c r="E1049">
        <v>85.75</v>
      </c>
      <c r="F1049">
        <v>49816</v>
      </c>
    </row>
    <row r="1050" spans="1:6">
      <c r="A1050" s="9">
        <v>41597</v>
      </c>
      <c r="B1050">
        <v>88</v>
      </c>
      <c r="C1050">
        <v>88</v>
      </c>
      <c r="D1050">
        <v>86.25</v>
      </c>
      <c r="E1050">
        <v>86.5</v>
      </c>
      <c r="F1050">
        <v>85954</v>
      </c>
    </row>
    <row r="1051" spans="1:6">
      <c r="A1051" s="9">
        <v>41596</v>
      </c>
      <c r="B1051">
        <v>87</v>
      </c>
      <c r="C1051">
        <v>88.75</v>
      </c>
      <c r="D1051">
        <v>87</v>
      </c>
      <c r="E1051">
        <v>88</v>
      </c>
      <c r="F1051">
        <v>77589</v>
      </c>
    </row>
    <row r="1052" spans="1:6">
      <c r="A1052" s="9">
        <v>41593</v>
      </c>
      <c r="B1052">
        <v>85.5</v>
      </c>
      <c r="C1052">
        <v>87</v>
      </c>
      <c r="D1052">
        <v>85</v>
      </c>
      <c r="E1052">
        <v>87</v>
      </c>
      <c r="F1052">
        <v>51048</v>
      </c>
    </row>
    <row r="1053" spans="1:6">
      <c r="A1053" s="9">
        <v>41592</v>
      </c>
      <c r="B1053">
        <v>85</v>
      </c>
      <c r="C1053">
        <v>85.75</v>
      </c>
      <c r="D1053">
        <v>84.5</v>
      </c>
      <c r="E1053">
        <v>85</v>
      </c>
      <c r="F1053">
        <v>58333</v>
      </c>
    </row>
    <row r="1054" spans="1:6">
      <c r="A1054" s="9">
        <v>41591</v>
      </c>
      <c r="B1054">
        <v>84.5</v>
      </c>
      <c r="C1054">
        <v>85</v>
      </c>
      <c r="D1054">
        <v>84.25</v>
      </c>
      <c r="E1054">
        <v>84.25</v>
      </c>
      <c r="F1054">
        <v>81343</v>
      </c>
    </row>
    <row r="1055" spans="1:6">
      <c r="A1055" s="9">
        <v>41590</v>
      </c>
      <c r="B1055">
        <v>82.75</v>
      </c>
      <c r="C1055">
        <v>84.25</v>
      </c>
      <c r="D1055">
        <v>82.75</v>
      </c>
      <c r="E1055">
        <v>83.75</v>
      </c>
      <c r="F1055">
        <v>45484</v>
      </c>
    </row>
    <row r="1056" spans="1:6">
      <c r="A1056" s="9">
        <v>41589</v>
      </c>
      <c r="B1056">
        <v>84.5</v>
      </c>
      <c r="C1056">
        <v>84.5</v>
      </c>
      <c r="D1056">
        <v>82.25</v>
      </c>
      <c r="E1056">
        <v>83.5</v>
      </c>
      <c r="F1056">
        <v>75453</v>
      </c>
    </row>
    <row r="1057" spans="1:6">
      <c r="A1057" s="9">
        <v>41586</v>
      </c>
      <c r="B1057">
        <v>86</v>
      </c>
      <c r="C1057">
        <v>86</v>
      </c>
      <c r="D1057">
        <v>84</v>
      </c>
      <c r="E1057">
        <v>84</v>
      </c>
      <c r="F1057">
        <v>155370</v>
      </c>
    </row>
    <row r="1058" spans="1:6">
      <c r="A1058" s="9">
        <v>41585</v>
      </c>
      <c r="B1058">
        <v>83.75</v>
      </c>
      <c r="C1058">
        <v>85.25</v>
      </c>
      <c r="D1058">
        <v>83.5</v>
      </c>
      <c r="E1058">
        <v>84.5</v>
      </c>
      <c r="F1058">
        <v>131647</v>
      </c>
    </row>
    <row r="1059" spans="1:6">
      <c r="A1059" s="9">
        <v>41584</v>
      </c>
      <c r="B1059">
        <v>81</v>
      </c>
      <c r="C1059">
        <v>84</v>
      </c>
      <c r="D1059">
        <v>81</v>
      </c>
      <c r="E1059">
        <v>83.75</v>
      </c>
      <c r="F1059">
        <v>89097</v>
      </c>
    </row>
    <row r="1060" spans="1:6">
      <c r="A1060" s="9">
        <v>41583</v>
      </c>
      <c r="B1060">
        <v>82</v>
      </c>
      <c r="C1060">
        <v>82</v>
      </c>
      <c r="D1060">
        <v>79.75</v>
      </c>
      <c r="E1060">
        <v>81.25</v>
      </c>
      <c r="F1060">
        <v>283485</v>
      </c>
    </row>
    <row r="1061" spans="1:6">
      <c r="A1061" s="9">
        <v>41582</v>
      </c>
      <c r="B1061">
        <v>84</v>
      </c>
      <c r="C1061">
        <v>84</v>
      </c>
      <c r="D1061">
        <v>83</v>
      </c>
      <c r="E1061">
        <v>83.25</v>
      </c>
      <c r="F1061">
        <v>47938</v>
      </c>
    </row>
    <row r="1062" spans="1:6">
      <c r="A1062" s="9">
        <v>41579</v>
      </c>
      <c r="B1062">
        <v>84</v>
      </c>
      <c r="C1062">
        <v>84</v>
      </c>
      <c r="D1062">
        <v>79</v>
      </c>
      <c r="E1062">
        <v>84</v>
      </c>
      <c r="F1062">
        <v>132804</v>
      </c>
    </row>
    <row r="1063" spans="1:6">
      <c r="A1063" s="9">
        <v>41578</v>
      </c>
      <c r="B1063">
        <v>84.5</v>
      </c>
      <c r="C1063">
        <v>84.75</v>
      </c>
      <c r="D1063">
        <v>83.5</v>
      </c>
      <c r="E1063">
        <v>83.5</v>
      </c>
      <c r="F1063">
        <v>104085</v>
      </c>
    </row>
    <row r="1064" spans="1:6">
      <c r="A1064" s="9">
        <v>41577</v>
      </c>
      <c r="B1064">
        <v>85</v>
      </c>
      <c r="C1064">
        <v>86</v>
      </c>
      <c r="D1064">
        <v>84.25</v>
      </c>
      <c r="E1064">
        <v>84.25</v>
      </c>
      <c r="F1064">
        <v>169357</v>
      </c>
    </row>
    <row r="1065" spans="1:6">
      <c r="A1065" s="9">
        <v>41576</v>
      </c>
      <c r="B1065">
        <v>84</v>
      </c>
      <c r="C1065">
        <v>84.75</v>
      </c>
      <c r="D1065">
        <v>81</v>
      </c>
      <c r="E1065">
        <v>84.75</v>
      </c>
      <c r="F1065">
        <v>506509</v>
      </c>
    </row>
    <row r="1066" spans="1:6">
      <c r="A1066" s="9">
        <v>41575</v>
      </c>
      <c r="B1066">
        <v>87</v>
      </c>
      <c r="C1066">
        <v>87</v>
      </c>
      <c r="D1066">
        <v>85.75</v>
      </c>
      <c r="E1066">
        <v>86.25</v>
      </c>
      <c r="F1066">
        <v>35899</v>
      </c>
    </row>
    <row r="1067" spans="1:6">
      <c r="A1067" s="9">
        <v>41572</v>
      </c>
      <c r="B1067">
        <v>89.75</v>
      </c>
      <c r="C1067">
        <v>89.75</v>
      </c>
      <c r="D1067">
        <v>86.25</v>
      </c>
      <c r="E1067">
        <v>87</v>
      </c>
      <c r="F1067">
        <v>251263</v>
      </c>
    </row>
    <row r="1068" spans="1:6">
      <c r="A1068" s="9">
        <v>41571</v>
      </c>
      <c r="B1068">
        <v>87.25</v>
      </c>
      <c r="C1068">
        <v>89.25</v>
      </c>
      <c r="D1068">
        <v>87</v>
      </c>
      <c r="E1068">
        <v>88</v>
      </c>
      <c r="F1068">
        <v>105632</v>
      </c>
    </row>
    <row r="1069" spans="1:6">
      <c r="A1069" s="9">
        <v>41570</v>
      </c>
      <c r="B1069">
        <v>85.25</v>
      </c>
      <c r="C1069">
        <v>87</v>
      </c>
      <c r="D1069">
        <v>85.25</v>
      </c>
      <c r="E1069">
        <v>86.25</v>
      </c>
      <c r="F1069">
        <v>63353</v>
      </c>
    </row>
    <row r="1070" spans="1:6">
      <c r="A1070" s="9">
        <v>41569</v>
      </c>
      <c r="B1070">
        <v>85.5</v>
      </c>
      <c r="C1070">
        <v>86.25</v>
      </c>
      <c r="D1070">
        <v>85.5</v>
      </c>
      <c r="E1070">
        <v>85.5</v>
      </c>
      <c r="F1070">
        <v>29382</v>
      </c>
    </row>
    <row r="1071" spans="1:6">
      <c r="A1071" s="9">
        <v>41568</v>
      </c>
      <c r="B1071">
        <v>85.5</v>
      </c>
      <c r="C1071">
        <v>86.5</v>
      </c>
      <c r="D1071">
        <v>85.25</v>
      </c>
      <c r="E1071">
        <v>85.75</v>
      </c>
      <c r="F1071">
        <v>61724</v>
      </c>
    </row>
    <row r="1072" spans="1:6">
      <c r="A1072" s="9">
        <v>41565</v>
      </c>
      <c r="B1072">
        <v>87</v>
      </c>
      <c r="C1072">
        <v>87</v>
      </c>
      <c r="D1072">
        <v>85.5</v>
      </c>
      <c r="E1072">
        <v>85.5</v>
      </c>
      <c r="F1072">
        <v>49104</v>
      </c>
    </row>
    <row r="1073" spans="1:6">
      <c r="A1073" s="9">
        <v>41564</v>
      </c>
      <c r="B1073">
        <v>85.5</v>
      </c>
      <c r="C1073">
        <v>86.5</v>
      </c>
      <c r="D1073">
        <v>85.5</v>
      </c>
      <c r="E1073">
        <v>85.5</v>
      </c>
      <c r="F1073">
        <v>50981</v>
      </c>
    </row>
    <row r="1074" spans="1:6">
      <c r="A1074" s="9">
        <v>41563</v>
      </c>
      <c r="B1074">
        <v>85.5</v>
      </c>
      <c r="C1074">
        <v>86</v>
      </c>
      <c r="D1074">
        <v>85</v>
      </c>
      <c r="E1074">
        <v>85</v>
      </c>
      <c r="F1074">
        <v>185543</v>
      </c>
    </row>
    <row r="1075" spans="1:6">
      <c r="A1075" s="9">
        <v>41562</v>
      </c>
      <c r="B1075">
        <v>84</v>
      </c>
      <c r="C1075">
        <v>86</v>
      </c>
      <c r="D1075">
        <v>84</v>
      </c>
      <c r="E1075">
        <v>86</v>
      </c>
      <c r="F1075">
        <v>334273</v>
      </c>
    </row>
    <row r="1076" spans="1:6">
      <c r="A1076" s="9">
        <v>41561</v>
      </c>
      <c r="B1076">
        <v>84.25</v>
      </c>
      <c r="C1076">
        <v>84.25</v>
      </c>
      <c r="D1076">
        <v>83.75</v>
      </c>
      <c r="E1076">
        <v>84</v>
      </c>
      <c r="F1076">
        <v>60856</v>
      </c>
    </row>
    <row r="1077" spans="1:6">
      <c r="A1077" s="9">
        <v>41558</v>
      </c>
      <c r="B1077">
        <v>83</v>
      </c>
      <c r="C1077">
        <v>84.25</v>
      </c>
      <c r="D1077">
        <v>82.75</v>
      </c>
      <c r="E1077">
        <v>83.25</v>
      </c>
      <c r="F1077">
        <v>160212</v>
      </c>
    </row>
    <row r="1078" spans="1:6">
      <c r="A1078" s="9">
        <v>41557</v>
      </c>
      <c r="B1078">
        <v>81.25</v>
      </c>
      <c r="C1078">
        <v>83</v>
      </c>
      <c r="D1078">
        <v>81.25</v>
      </c>
      <c r="E1078">
        <v>82.75</v>
      </c>
      <c r="F1078">
        <v>165155</v>
      </c>
    </row>
    <row r="1079" spans="1:6">
      <c r="A1079" s="9">
        <v>41556</v>
      </c>
      <c r="B1079">
        <v>81</v>
      </c>
      <c r="C1079">
        <v>81.75</v>
      </c>
      <c r="D1079">
        <v>80.75</v>
      </c>
      <c r="E1079">
        <v>81.75</v>
      </c>
      <c r="F1079">
        <v>40536</v>
      </c>
    </row>
    <row r="1080" spans="1:6">
      <c r="A1080" s="9">
        <v>41555</v>
      </c>
      <c r="B1080">
        <v>82</v>
      </c>
      <c r="C1080">
        <v>82</v>
      </c>
      <c r="D1080">
        <v>80.75</v>
      </c>
      <c r="E1080">
        <v>81.25</v>
      </c>
      <c r="F1080">
        <v>13563</v>
      </c>
    </row>
    <row r="1081" spans="1:6">
      <c r="A1081" s="9">
        <v>41554</v>
      </c>
      <c r="B1081">
        <v>82</v>
      </c>
      <c r="C1081">
        <v>82</v>
      </c>
      <c r="D1081">
        <v>80.75</v>
      </c>
      <c r="E1081">
        <v>82</v>
      </c>
      <c r="F1081">
        <v>26884</v>
      </c>
    </row>
    <row r="1082" spans="1:6">
      <c r="A1082" s="9">
        <v>41551</v>
      </c>
      <c r="B1082">
        <v>82.75</v>
      </c>
      <c r="C1082">
        <v>82.75</v>
      </c>
      <c r="D1082">
        <v>81</v>
      </c>
      <c r="E1082">
        <v>81.5</v>
      </c>
      <c r="F1082">
        <v>51093</v>
      </c>
    </row>
    <row r="1083" spans="1:6">
      <c r="A1083" s="9">
        <v>41550</v>
      </c>
      <c r="B1083">
        <v>82.5</v>
      </c>
      <c r="C1083">
        <v>83</v>
      </c>
      <c r="D1083">
        <v>81.5</v>
      </c>
      <c r="E1083">
        <v>82.5</v>
      </c>
      <c r="F1083">
        <v>11856</v>
      </c>
    </row>
    <row r="1084" spans="1:6">
      <c r="A1084" s="9">
        <v>41549</v>
      </c>
      <c r="B1084">
        <v>82</v>
      </c>
      <c r="C1084">
        <v>82.75</v>
      </c>
      <c r="D1084">
        <v>81.75</v>
      </c>
      <c r="E1084">
        <v>82</v>
      </c>
      <c r="F1084">
        <v>54685</v>
      </c>
    </row>
    <row r="1085" spans="1:6">
      <c r="A1085" s="9">
        <v>41548</v>
      </c>
      <c r="B1085">
        <v>82</v>
      </c>
      <c r="C1085">
        <v>82.5</v>
      </c>
      <c r="D1085">
        <v>81</v>
      </c>
      <c r="E1085">
        <v>82</v>
      </c>
      <c r="F1085">
        <v>86861</v>
      </c>
    </row>
    <row r="1086" spans="1:6">
      <c r="A1086" s="9">
        <v>41547</v>
      </c>
      <c r="B1086">
        <v>83</v>
      </c>
      <c r="C1086">
        <v>83.25</v>
      </c>
      <c r="D1086">
        <v>81.75</v>
      </c>
      <c r="E1086">
        <v>82.25</v>
      </c>
      <c r="F1086">
        <v>49057</v>
      </c>
    </row>
    <row r="1087" spans="1:6">
      <c r="A1087" s="9">
        <v>41544</v>
      </c>
      <c r="B1087">
        <v>82</v>
      </c>
      <c r="C1087">
        <v>83.25</v>
      </c>
      <c r="D1087">
        <v>81</v>
      </c>
      <c r="E1087">
        <v>83.25</v>
      </c>
      <c r="F1087">
        <v>156628</v>
      </c>
    </row>
    <row r="1088" spans="1:6">
      <c r="A1088" s="9">
        <v>41543</v>
      </c>
      <c r="B1088">
        <v>81</v>
      </c>
      <c r="C1088">
        <v>81.75</v>
      </c>
      <c r="D1088">
        <v>81</v>
      </c>
      <c r="E1088">
        <v>81.5</v>
      </c>
      <c r="F1088">
        <v>315552</v>
      </c>
    </row>
    <row r="1089" spans="1:6">
      <c r="A1089" s="9">
        <v>41542</v>
      </c>
      <c r="B1089">
        <v>81</v>
      </c>
      <c r="C1089">
        <v>81.5</v>
      </c>
      <c r="D1089">
        <v>80.5</v>
      </c>
      <c r="E1089">
        <v>81.25</v>
      </c>
      <c r="F1089">
        <v>58189</v>
      </c>
    </row>
    <row r="1090" spans="1:6">
      <c r="A1090" s="9">
        <v>41541</v>
      </c>
      <c r="B1090">
        <v>79.25</v>
      </c>
      <c r="C1090">
        <v>81</v>
      </c>
      <c r="D1090">
        <v>78.75</v>
      </c>
      <c r="E1090">
        <v>81</v>
      </c>
      <c r="F1090">
        <v>116747</v>
      </c>
    </row>
    <row r="1091" spans="1:6">
      <c r="A1091" s="9">
        <v>41540</v>
      </c>
      <c r="B1091">
        <v>79.75</v>
      </c>
      <c r="C1091">
        <v>79.75</v>
      </c>
      <c r="D1091">
        <v>78.25</v>
      </c>
      <c r="E1091">
        <v>78.25</v>
      </c>
      <c r="F1091">
        <v>87062</v>
      </c>
    </row>
    <row r="1092" spans="1:6">
      <c r="A1092" s="9">
        <v>41537</v>
      </c>
      <c r="B1092">
        <v>78.25</v>
      </c>
      <c r="C1092">
        <v>79.75</v>
      </c>
      <c r="D1092">
        <v>78.25</v>
      </c>
      <c r="E1092">
        <v>79.75</v>
      </c>
      <c r="F1092">
        <v>141254</v>
      </c>
    </row>
    <row r="1093" spans="1:6">
      <c r="A1093" s="9">
        <v>41536</v>
      </c>
      <c r="B1093">
        <v>77</v>
      </c>
      <c r="C1093">
        <v>78.5</v>
      </c>
      <c r="D1093">
        <v>76.75</v>
      </c>
      <c r="E1093">
        <v>78</v>
      </c>
      <c r="F1093">
        <v>90068</v>
      </c>
    </row>
    <row r="1094" spans="1:6">
      <c r="A1094" s="9">
        <v>41535</v>
      </c>
      <c r="B1094">
        <v>76.25</v>
      </c>
      <c r="C1094">
        <v>76.75</v>
      </c>
      <c r="D1094">
        <v>75.75</v>
      </c>
      <c r="E1094">
        <v>76</v>
      </c>
      <c r="F1094">
        <v>33665</v>
      </c>
    </row>
    <row r="1095" spans="1:6">
      <c r="A1095" s="9">
        <v>41534</v>
      </c>
      <c r="B1095">
        <v>76</v>
      </c>
      <c r="C1095">
        <v>76.25</v>
      </c>
      <c r="D1095">
        <v>75.5</v>
      </c>
      <c r="E1095">
        <v>75.5</v>
      </c>
      <c r="F1095">
        <v>94796</v>
      </c>
    </row>
    <row r="1096" spans="1:6">
      <c r="A1096" s="9">
        <v>41533</v>
      </c>
      <c r="B1096">
        <v>75</v>
      </c>
      <c r="C1096">
        <v>76.75</v>
      </c>
      <c r="D1096">
        <v>75</v>
      </c>
      <c r="E1096">
        <v>76</v>
      </c>
      <c r="F1096">
        <v>71591</v>
      </c>
    </row>
    <row r="1097" spans="1:6">
      <c r="A1097" s="9">
        <v>41530</v>
      </c>
      <c r="B1097">
        <v>76.5</v>
      </c>
      <c r="C1097">
        <v>76.5</v>
      </c>
      <c r="D1097">
        <v>74.75</v>
      </c>
      <c r="E1097">
        <v>74.75</v>
      </c>
      <c r="F1097">
        <v>42287</v>
      </c>
    </row>
    <row r="1098" spans="1:6">
      <c r="A1098" s="9">
        <v>41529</v>
      </c>
      <c r="B1098">
        <v>77</v>
      </c>
      <c r="C1098">
        <v>77.25</v>
      </c>
      <c r="D1098">
        <v>74.75</v>
      </c>
      <c r="E1098">
        <v>75.5</v>
      </c>
      <c r="F1098">
        <v>133052</v>
      </c>
    </row>
    <row r="1099" spans="1:6">
      <c r="A1099" s="9">
        <v>41528</v>
      </c>
      <c r="B1099">
        <v>76</v>
      </c>
      <c r="C1099">
        <v>77.5</v>
      </c>
      <c r="D1099">
        <v>75.25</v>
      </c>
      <c r="E1099">
        <v>77.5</v>
      </c>
      <c r="F1099">
        <v>196227</v>
      </c>
    </row>
    <row r="1100" spans="1:6">
      <c r="A1100" s="9">
        <v>41527</v>
      </c>
      <c r="B1100">
        <v>74.75</v>
      </c>
      <c r="C1100">
        <v>75.5</v>
      </c>
      <c r="D1100">
        <v>74</v>
      </c>
      <c r="E1100">
        <v>75.5</v>
      </c>
      <c r="F1100">
        <v>43131</v>
      </c>
    </row>
    <row r="1101" spans="1:6">
      <c r="A1101" s="9">
        <v>41526</v>
      </c>
      <c r="B1101">
        <v>74</v>
      </c>
      <c r="C1101">
        <v>74.75</v>
      </c>
      <c r="D1101">
        <v>74</v>
      </c>
      <c r="E1101">
        <v>74.75</v>
      </c>
      <c r="F1101">
        <v>13647</v>
      </c>
    </row>
    <row r="1102" spans="1:6">
      <c r="A1102" s="9">
        <v>41523</v>
      </c>
      <c r="B1102">
        <v>75.25</v>
      </c>
      <c r="C1102">
        <v>75.5</v>
      </c>
      <c r="D1102">
        <v>73.25</v>
      </c>
      <c r="E1102">
        <v>73.75</v>
      </c>
      <c r="F1102">
        <v>47963</v>
      </c>
    </row>
    <row r="1103" spans="1:6">
      <c r="A1103" s="9">
        <v>41522</v>
      </c>
      <c r="B1103">
        <v>77</v>
      </c>
      <c r="C1103">
        <v>77</v>
      </c>
      <c r="D1103">
        <v>74.5</v>
      </c>
      <c r="E1103">
        <v>75.25</v>
      </c>
      <c r="F1103">
        <v>42510</v>
      </c>
    </row>
    <row r="1104" spans="1:6">
      <c r="A1104" s="9">
        <v>41521</v>
      </c>
      <c r="B1104">
        <v>77.75</v>
      </c>
      <c r="C1104">
        <v>77.75</v>
      </c>
      <c r="D1104">
        <v>76</v>
      </c>
      <c r="E1104">
        <v>76.75</v>
      </c>
      <c r="F1104">
        <v>105716</v>
      </c>
    </row>
    <row r="1105" spans="1:6">
      <c r="A1105" s="9">
        <v>41520</v>
      </c>
      <c r="B1105">
        <v>79</v>
      </c>
      <c r="C1105">
        <v>79</v>
      </c>
      <c r="D1105">
        <v>76.25</v>
      </c>
      <c r="E1105">
        <v>78</v>
      </c>
      <c r="F1105">
        <v>33985</v>
      </c>
    </row>
    <row r="1106" spans="1:6">
      <c r="A1106" s="9">
        <v>41519</v>
      </c>
      <c r="B1106">
        <v>77</v>
      </c>
      <c r="C1106">
        <v>79</v>
      </c>
      <c r="D1106">
        <v>76.75</v>
      </c>
      <c r="E1106">
        <v>78.5</v>
      </c>
      <c r="F1106">
        <v>92952</v>
      </c>
    </row>
    <row r="1107" spans="1:6">
      <c r="A1107" s="9">
        <v>41516</v>
      </c>
      <c r="B1107">
        <v>76.75</v>
      </c>
      <c r="C1107">
        <v>77.25</v>
      </c>
      <c r="D1107">
        <v>76.5</v>
      </c>
      <c r="E1107">
        <v>76.75</v>
      </c>
      <c r="F1107">
        <v>234470</v>
      </c>
    </row>
    <row r="1108" spans="1:6">
      <c r="A1108" s="9">
        <v>41515</v>
      </c>
      <c r="B1108">
        <v>74.25</v>
      </c>
      <c r="C1108">
        <v>76.25</v>
      </c>
      <c r="D1108">
        <v>74</v>
      </c>
      <c r="E1108">
        <v>76.25</v>
      </c>
      <c r="F1108">
        <v>136021</v>
      </c>
    </row>
    <row r="1109" spans="1:6">
      <c r="A1109" s="9">
        <v>41514</v>
      </c>
      <c r="B1109">
        <v>74.25</v>
      </c>
      <c r="C1109">
        <v>74.5</v>
      </c>
      <c r="D1109">
        <v>73.75</v>
      </c>
      <c r="E1109">
        <v>74.25</v>
      </c>
      <c r="F1109">
        <v>51249</v>
      </c>
    </row>
    <row r="1110" spans="1:6">
      <c r="A1110" s="9">
        <v>41513</v>
      </c>
      <c r="B1110">
        <v>74.75</v>
      </c>
      <c r="C1110">
        <v>74.75</v>
      </c>
      <c r="D1110">
        <v>73.5</v>
      </c>
      <c r="E1110">
        <v>74.25</v>
      </c>
      <c r="F1110">
        <v>295046</v>
      </c>
    </row>
    <row r="1111" spans="1:6">
      <c r="A1111" s="9">
        <v>41512</v>
      </c>
      <c r="B1111">
        <v>73.5</v>
      </c>
      <c r="C1111">
        <v>74</v>
      </c>
      <c r="D1111">
        <v>73</v>
      </c>
      <c r="E1111">
        <v>74</v>
      </c>
      <c r="F1111">
        <v>72591</v>
      </c>
    </row>
    <row r="1112" spans="1:6">
      <c r="A1112" s="9">
        <v>41509</v>
      </c>
      <c r="B1112">
        <v>73</v>
      </c>
      <c r="C1112">
        <v>73.5</v>
      </c>
      <c r="D1112">
        <v>71.5</v>
      </c>
      <c r="E1112">
        <v>73.25</v>
      </c>
      <c r="F1112">
        <v>53656</v>
      </c>
    </row>
    <row r="1113" spans="1:6">
      <c r="A1113" s="9">
        <v>41508</v>
      </c>
      <c r="B1113">
        <v>72</v>
      </c>
      <c r="C1113">
        <v>73</v>
      </c>
      <c r="D1113">
        <v>72</v>
      </c>
      <c r="E1113">
        <v>72.5</v>
      </c>
      <c r="F1113">
        <v>53127</v>
      </c>
    </row>
    <row r="1114" spans="1:6">
      <c r="A1114" s="9">
        <v>41507</v>
      </c>
      <c r="B1114">
        <v>72.25</v>
      </c>
      <c r="C1114">
        <v>72.5</v>
      </c>
      <c r="D1114">
        <v>72</v>
      </c>
      <c r="E1114">
        <v>72.25</v>
      </c>
      <c r="F1114">
        <v>38403</v>
      </c>
    </row>
    <row r="1115" spans="1:6">
      <c r="A1115" s="9">
        <v>41506</v>
      </c>
      <c r="B1115">
        <v>71</v>
      </c>
      <c r="C1115">
        <v>72.75</v>
      </c>
      <c r="D1115">
        <v>71</v>
      </c>
      <c r="E1115">
        <v>72.25</v>
      </c>
      <c r="F1115">
        <v>58229</v>
      </c>
    </row>
    <row r="1116" spans="1:6">
      <c r="A1116" s="9">
        <v>41505</v>
      </c>
      <c r="B1116">
        <v>71</v>
      </c>
      <c r="C1116">
        <v>71.5</v>
      </c>
      <c r="D1116">
        <v>70.5</v>
      </c>
      <c r="E1116">
        <v>71.25</v>
      </c>
      <c r="F1116">
        <v>45386</v>
      </c>
    </row>
    <row r="1117" spans="1:6">
      <c r="A1117" s="9">
        <v>41502</v>
      </c>
      <c r="B1117">
        <v>70.75</v>
      </c>
      <c r="C1117">
        <v>71.5</v>
      </c>
      <c r="D1117">
        <v>70.25</v>
      </c>
      <c r="E1117">
        <v>71.5</v>
      </c>
      <c r="F1117">
        <v>132803</v>
      </c>
    </row>
    <row r="1118" spans="1:6">
      <c r="A1118" s="9">
        <v>41501</v>
      </c>
      <c r="B1118">
        <v>70.75</v>
      </c>
      <c r="C1118">
        <v>70.75</v>
      </c>
      <c r="D1118">
        <v>70.25</v>
      </c>
      <c r="E1118">
        <v>70.5</v>
      </c>
      <c r="F1118">
        <v>38617</v>
      </c>
    </row>
    <row r="1119" spans="1:6">
      <c r="A1119" s="9">
        <v>41500</v>
      </c>
      <c r="B1119">
        <v>70.5</v>
      </c>
      <c r="C1119">
        <v>70.75</v>
      </c>
      <c r="D1119">
        <v>69.5</v>
      </c>
      <c r="E1119">
        <v>70.5</v>
      </c>
      <c r="F1119">
        <v>41398</v>
      </c>
    </row>
    <row r="1120" spans="1:6">
      <c r="A1120" s="9">
        <v>41499</v>
      </c>
      <c r="B1120">
        <v>71</v>
      </c>
      <c r="C1120">
        <v>71</v>
      </c>
      <c r="D1120">
        <v>70.5</v>
      </c>
      <c r="E1120">
        <v>70.5</v>
      </c>
      <c r="F1120">
        <v>27577</v>
      </c>
    </row>
    <row r="1121" spans="1:6">
      <c r="A1121" s="9">
        <v>41498</v>
      </c>
      <c r="B1121">
        <v>71.5</v>
      </c>
      <c r="C1121">
        <v>71.5</v>
      </c>
      <c r="D1121">
        <v>70.75</v>
      </c>
      <c r="E1121">
        <v>71.25</v>
      </c>
      <c r="F1121">
        <v>52541</v>
      </c>
    </row>
    <row r="1122" spans="1:6">
      <c r="A1122" s="9">
        <v>41495</v>
      </c>
      <c r="B1122">
        <v>72</v>
      </c>
      <c r="C1122">
        <v>72.5</v>
      </c>
      <c r="D1122">
        <v>70.75</v>
      </c>
      <c r="E1122">
        <v>70.75</v>
      </c>
      <c r="F1122">
        <v>53972</v>
      </c>
    </row>
    <row r="1123" spans="1:6">
      <c r="A1123" s="9">
        <v>41494</v>
      </c>
      <c r="B1123">
        <v>70.75</v>
      </c>
      <c r="C1123">
        <v>72.25</v>
      </c>
      <c r="D1123">
        <v>70.5</v>
      </c>
      <c r="E1123">
        <v>72</v>
      </c>
      <c r="F1123">
        <v>61243</v>
      </c>
    </row>
    <row r="1124" spans="1:6">
      <c r="A1124" s="9">
        <v>41493</v>
      </c>
      <c r="B1124">
        <v>70.5</v>
      </c>
      <c r="C1124">
        <v>71.25</v>
      </c>
      <c r="D1124">
        <v>70.25</v>
      </c>
      <c r="E1124">
        <v>71</v>
      </c>
      <c r="F1124">
        <v>64588</v>
      </c>
    </row>
    <row r="1125" spans="1:6">
      <c r="A1125" s="9">
        <v>41492</v>
      </c>
      <c r="B1125">
        <v>71</v>
      </c>
      <c r="C1125">
        <v>71</v>
      </c>
      <c r="D1125">
        <v>70</v>
      </c>
      <c r="E1125">
        <v>70.5</v>
      </c>
      <c r="F1125">
        <v>20933</v>
      </c>
    </row>
    <row r="1126" spans="1:6">
      <c r="A1126" s="9">
        <v>41491</v>
      </c>
      <c r="B1126">
        <v>70</v>
      </c>
      <c r="C1126">
        <v>71.25</v>
      </c>
      <c r="D1126">
        <v>70</v>
      </c>
      <c r="E1126">
        <v>71</v>
      </c>
      <c r="F1126">
        <v>71158</v>
      </c>
    </row>
    <row r="1127" spans="1:6">
      <c r="A1127" s="9">
        <v>41488</v>
      </c>
      <c r="B1127">
        <v>71</v>
      </c>
      <c r="C1127">
        <v>71</v>
      </c>
      <c r="D1127">
        <v>70</v>
      </c>
      <c r="E1127">
        <v>70.25</v>
      </c>
      <c r="F1127">
        <v>43533</v>
      </c>
    </row>
    <row r="1128" spans="1:6">
      <c r="A1128" s="9">
        <v>41487</v>
      </c>
      <c r="B1128">
        <v>71</v>
      </c>
      <c r="C1128">
        <v>71.25</v>
      </c>
      <c r="D1128">
        <v>70.25</v>
      </c>
      <c r="E1128">
        <v>71</v>
      </c>
      <c r="F1128">
        <v>159527</v>
      </c>
    </row>
    <row r="1129" spans="1:6">
      <c r="A1129" s="9">
        <v>41486</v>
      </c>
      <c r="B1129">
        <v>70.25</v>
      </c>
      <c r="C1129">
        <v>71</v>
      </c>
      <c r="D1129">
        <v>69.5</v>
      </c>
      <c r="E1129">
        <v>71</v>
      </c>
      <c r="F1129">
        <v>119672</v>
      </c>
    </row>
    <row r="1130" spans="1:6">
      <c r="A1130" s="9">
        <v>41485</v>
      </c>
      <c r="B1130">
        <v>69</v>
      </c>
      <c r="C1130">
        <v>70.5</v>
      </c>
      <c r="D1130">
        <v>68.5</v>
      </c>
      <c r="E1130">
        <v>70.5</v>
      </c>
      <c r="F1130">
        <v>100764</v>
      </c>
    </row>
    <row r="1131" spans="1:6">
      <c r="A1131" s="9">
        <v>41484</v>
      </c>
      <c r="B1131">
        <v>71</v>
      </c>
      <c r="C1131">
        <v>71</v>
      </c>
      <c r="D1131">
        <v>68.75</v>
      </c>
      <c r="E1131">
        <v>69</v>
      </c>
      <c r="F1131">
        <v>92096</v>
      </c>
    </row>
    <row r="1132" spans="1:6">
      <c r="A1132" s="9">
        <v>41481</v>
      </c>
      <c r="B1132">
        <v>72.25</v>
      </c>
      <c r="C1132">
        <v>72.5</v>
      </c>
      <c r="D1132">
        <v>71</v>
      </c>
      <c r="E1132">
        <v>71</v>
      </c>
      <c r="F1132">
        <v>25624</v>
      </c>
    </row>
    <row r="1133" spans="1:6">
      <c r="A1133" s="9">
        <v>41480</v>
      </c>
      <c r="B1133">
        <v>71.5</v>
      </c>
      <c r="C1133">
        <v>72.25</v>
      </c>
      <c r="D1133">
        <v>71</v>
      </c>
      <c r="E1133">
        <v>72.25</v>
      </c>
      <c r="F1133">
        <v>36831</v>
      </c>
    </row>
    <row r="1134" spans="1:6">
      <c r="A1134" s="9">
        <v>41479</v>
      </c>
      <c r="B1134">
        <v>71.5</v>
      </c>
      <c r="C1134">
        <v>72</v>
      </c>
      <c r="D1134">
        <v>71.25</v>
      </c>
      <c r="E1134">
        <v>71.75</v>
      </c>
      <c r="F1134">
        <v>10340</v>
      </c>
    </row>
    <row r="1135" spans="1:6">
      <c r="A1135" s="9">
        <v>41478</v>
      </c>
      <c r="B1135">
        <v>71</v>
      </c>
      <c r="C1135">
        <v>71.5</v>
      </c>
      <c r="D1135">
        <v>71</v>
      </c>
      <c r="E1135">
        <v>71.5</v>
      </c>
      <c r="F1135">
        <v>5067</v>
      </c>
    </row>
    <row r="1136" spans="1:6">
      <c r="A1136" s="9">
        <v>41477</v>
      </c>
      <c r="B1136">
        <v>72</v>
      </c>
      <c r="C1136">
        <v>72</v>
      </c>
      <c r="D1136">
        <v>70.75</v>
      </c>
      <c r="E1136">
        <v>70.75</v>
      </c>
      <c r="F1136">
        <v>16852</v>
      </c>
    </row>
    <row r="1137" spans="1:6">
      <c r="A1137" s="9">
        <v>41474</v>
      </c>
      <c r="B1137">
        <v>72</v>
      </c>
      <c r="C1137">
        <v>72</v>
      </c>
      <c r="D1137">
        <v>71.5</v>
      </c>
      <c r="E1137">
        <v>72</v>
      </c>
      <c r="F1137">
        <v>6868</v>
      </c>
    </row>
    <row r="1138" spans="1:6">
      <c r="A1138" s="9">
        <v>41473</v>
      </c>
      <c r="B1138">
        <v>72.5</v>
      </c>
      <c r="C1138">
        <v>72.5</v>
      </c>
      <c r="D1138">
        <v>71.75</v>
      </c>
      <c r="E1138">
        <v>72</v>
      </c>
      <c r="F1138">
        <v>5343</v>
      </c>
    </row>
    <row r="1139" spans="1:6">
      <c r="A1139" s="9">
        <v>41472</v>
      </c>
      <c r="B1139">
        <v>71.75</v>
      </c>
      <c r="C1139">
        <v>72.5</v>
      </c>
      <c r="D1139">
        <v>71.5</v>
      </c>
      <c r="E1139">
        <v>72.5</v>
      </c>
      <c r="F1139">
        <v>39383</v>
      </c>
    </row>
    <row r="1140" spans="1:6">
      <c r="A1140" s="9">
        <v>41471</v>
      </c>
      <c r="B1140">
        <v>71.5</v>
      </c>
      <c r="C1140">
        <v>72.5</v>
      </c>
      <c r="D1140">
        <v>71.5</v>
      </c>
      <c r="E1140">
        <v>72</v>
      </c>
      <c r="F1140">
        <v>8035</v>
      </c>
    </row>
    <row r="1141" spans="1:6">
      <c r="A1141" s="9">
        <v>41470</v>
      </c>
      <c r="B1141">
        <v>73.5</v>
      </c>
      <c r="C1141">
        <v>73.5</v>
      </c>
      <c r="D1141">
        <v>71.5</v>
      </c>
      <c r="E1141">
        <v>72.75</v>
      </c>
      <c r="F1141">
        <v>35665</v>
      </c>
    </row>
    <row r="1142" spans="1:6">
      <c r="A1142" s="9">
        <v>41467</v>
      </c>
      <c r="B1142">
        <v>71.5</v>
      </c>
      <c r="C1142">
        <v>73.5</v>
      </c>
      <c r="D1142">
        <v>71</v>
      </c>
      <c r="E1142">
        <v>73.5</v>
      </c>
      <c r="F1142">
        <v>36566</v>
      </c>
    </row>
    <row r="1143" spans="1:6">
      <c r="A1143" s="9">
        <v>41466</v>
      </c>
      <c r="B1143">
        <v>72.25</v>
      </c>
      <c r="C1143">
        <v>72.5</v>
      </c>
      <c r="D1143">
        <v>71.75</v>
      </c>
      <c r="E1143">
        <v>71.75</v>
      </c>
      <c r="F1143">
        <v>87257</v>
      </c>
    </row>
    <row r="1144" spans="1:6">
      <c r="A1144" s="9">
        <v>41465</v>
      </c>
      <c r="B1144">
        <v>70.25</v>
      </c>
      <c r="C1144">
        <v>72.25</v>
      </c>
      <c r="D1144">
        <v>70.25</v>
      </c>
      <c r="E1144">
        <v>72.25</v>
      </c>
      <c r="F1144">
        <v>32279</v>
      </c>
    </row>
    <row r="1145" spans="1:6">
      <c r="A1145" s="9">
        <v>41464</v>
      </c>
      <c r="B1145">
        <v>71.75</v>
      </c>
      <c r="C1145">
        <v>72</v>
      </c>
      <c r="D1145">
        <v>70.5</v>
      </c>
      <c r="E1145">
        <v>70.5</v>
      </c>
      <c r="F1145">
        <v>19258</v>
      </c>
    </row>
    <row r="1146" spans="1:6">
      <c r="A1146" s="9">
        <v>41463</v>
      </c>
      <c r="B1146">
        <v>73</v>
      </c>
      <c r="C1146">
        <v>73</v>
      </c>
      <c r="D1146">
        <v>71.25</v>
      </c>
      <c r="E1146">
        <v>71.75</v>
      </c>
      <c r="F1146">
        <v>23114</v>
      </c>
    </row>
    <row r="1147" spans="1:6">
      <c r="A1147" s="9">
        <v>41460</v>
      </c>
      <c r="B1147">
        <v>73.5</v>
      </c>
      <c r="C1147">
        <v>73.5</v>
      </c>
      <c r="D1147">
        <v>72.25</v>
      </c>
      <c r="E1147">
        <v>73</v>
      </c>
      <c r="F1147">
        <v>27189</v>
      </c>
    </row>
    <row r="1148" spans="1:6">
      <c r="A1148" s="9">
        <v>41459</v>
      </c>
      <c r="B1148">
        <v>73.25</v>
      </c>
      <c r="C1148">
        <v>73.5</v>
      </c>
      <c r="D1148">
        <v>72.5</v>
      </c>
      <c r="E1148">
        <v>73</v>
      </c>
      <c r="F1148">
        <v>29625</v>
      </c>
    </row>
    <row r="1149" spans="1:6">
      <c r="A1149" s="9">
        <v>41458</v>
      </c>
      <c r="B1149">
        <v>73.5</v>
      </c>
      <c r="C1149">
        <v>73.5</v>
      </c>
      <c r="D1149">
        <v>72.5</v>
      </c>
      <c r="E1149">
        <v>73.25</v>
      </c>
      <c r="F1149">
        <v>27958</v>
      </c>
    </row>
    <row r="1150" spans="1:6">
      <c r="A1150" s="9">
        <v>41457</v>
      </c>
      <c r="B1150">
        <v>73</v>
      </c>
      <c r="C1150">
        <v>73.5</v>
      </c>
      <c r="D1150">
        <v>72</v>
      </c>
      <c r="E1150">
        <v>73.25</v>
      </c>
      <c r="F1150">
        <v>88414</v>
      </c>
    </row>
    <row r="1151" spans="1:6">
      <c r="A1151" s="9">
        <v>41456</v>
      </c>
      <c r="B1151">
        <v>72.75</v>
      </c>
      <c r="C1151">
        <v>73</v>
      </c>
      <c r="D1151">
        <v>71.75</v>
      </c>
      <c r="E1151">
        <v>72.75</v>
      </c>
      <c r="F1151">
        <v>123848</v>
      </c>
    </row>
    <row r="1152" spans="1:6">
      <c r="A1152" s="9">
        <v>41453</v>
      </c>
      <c r="B1152">
        <v>72.75</v>
      </c>
      <c r="C1152">
        <v>73</v>
      </c>
      <c r="D1152">
        <v>72.75</v>
      </c>
      <c r="E1152">
        <v>72.75</v>
      </c>
      <c r="F1152">
        <v>45018</v>
      </c>
    </row>
    <row r="1153" spans="1:6">
      <c r="A1153" s="9">
        <v>41452</v>
      </c>
      <c r="B1153">
        <v>72.5</v>
      </c>
      <c r="C1153">
        <v>73</v>
      </c>
      <c r="D1153">
        <v>72</v>
      </c>
      <c r="E1153">
        <v>72.75</v>
      </c>
      <c r="F1153">
        <v>83446</v>
      </c>
    </row>
    <row r="1154" spans="1:6">
      <c r="A1154" s="9">
        <v>41451</v>
      </c>
      <c r="B1154">
        <v>71</v>
      </c>
      <c r="C1154">
        <v>72.5</v>
      </c>
      <c r="D1154">
        <v>70.75</v>
      </c>
      <c r="E1154">
        <v>72.5</v>
      </c>
      <c r="F1154">
        <v>211309</v>
      </c>
    </row>
    <row r="1155" spans="1:6">
      <c r="A1155" s="9">
        <v>41450</v>
      </c>
      <c r="B1155">
        <v>70</v>
      </c>
      <c r="C1155">
        <v>70.5</v>
      </c>
      <c r="D1155">
        <v>69.75</v>
      </c>
      <c r="E1155">
        <v>70.5</v>
      </c>
      <c r="F1155">
        <v>130490</v>
      </c>
    </row>
    <row r="1156" spans="1:6">
      <c r="A1156" s="9">
        <v>41449</v>
      </c>
      <c r="B1156">
        <v>69.75</v>
      </c>
      <c r="C1156">
        <v>70.5</v>
      </c>
      <c r="D1156">
        <v>69.5</v>
      </c>
      <c r="E1156">
        <v>69.75</v>
      </c>
      <c r="F1156">
        <v>65501</v>
      </c>
    </row>
    <row r="1157" spans="1:6">
      <c r="A1157" s="9">
        <v>41446</v>
      </c>
      <c r="B1157">
        <v>69</v>
      </c>
      <c r="C1157">
        <v>70</v>
      </c>
      <c r="D1157">
        <v>69</v>
      </c>
      <c r="E1157">
        <v>69.75</v>
      </c>
      <c r="F1157">
        <v>46707</v>
      </c>
    </row>
    <row r="1158" spans="1:6">
      <c r="A1158" s="9">
        <v>41445</v>
      </c>
      <c r="B1158">
        <v>70</v>
      </c>
      <c r="C1158">
        <v>70</v>
      </c>
      <c r="D1158">
        <v>68.5</v>
      </c>
      <c r="E1158">
        <v>70</v>
      </c>
      <c r="F1158">
        <v>79440</v>
      </c>
    </row>
    <row r="1159" spans="1:6">
      <c r="A1159" s="9">
        <v>41444</v>
      </c>
      <c r="B1159">
        <v>71.25</v>
      </c>
      <c r="C1159">
        <v>71.5</v>
      </c>
      <c r="D1159">
        <v>69.75</v>
      </c>
      <c r="E1159">
        <v>70</v>
      </c>
      <c r="F1159">
        <v>52592</v>
      </c>
    </row>
    <row r="1160" spans="1:6">
      <c r="A1160" s="9">
        <v>41443</v>
      </c>
      <c r="B1160">
        <v>72</v>
      </c>
      <c r="C1160">
        <v>72</v>
      </c>
      <c r="D1160">
        <v>70.25</v>
      </c>
      <c r="E1160">
        <v>70.5</v>
      </c>
      <c r="F1160">
        <v>61427</v>
      </c>
    </row>
    <row r="1161" spans="1:6">
      <c r="A1161" s="9">
        <v>41442</v>
      </c>
      <c r="B1161">
        <v>70</v>
      </c>
      <c r="C1161">
        <v>72.5</v>
      </c>
      <c r="D1161">
        <v>70</v>
      </c>
      <c r="E1161">
        <v>72</v>
      </c>
      <c r="F1161">
        <v>147599</v>
      </c>
    </row>
    <row r="1162" spans="1:6">
      <c r="A1162" s="9">
        <v>41439</v>
      </c>
      <c r="B1162">
        <v>69</v>
      </c>
      <c r="C1162">
        <v>70</v>
      </c>
      <c r="D1162">
        <v>69</v>
      </c>
      <c r="E1162">
        <v>69.75</v>
      </c>
      <c r="F1162">
        <v>87132</v>
      </c>
    </row>
    <row r="1163" spans="1:6">
      <c r="A1163" s="9">
        <v>41438</v>
      </c>
      <c r="B1163">
        <v>67</v>
      </c>
      <c r="C1163">
        <v>69.5</v>
      </c>
      <c r="D1163">
        <v>67</v>
      </c>
      <c r="E1163">
        <v>69.5</v>
      </c>
      <c r="F1163">
        <v>51158</v>
      </c>
    </row>
    <row r="1164" spans="1:6">
      <c r="A1164" s="9">
        <v>41437</v>
      </c>
      <c r="B1164">
        <v>66.5</v>
      </c>
      <c r="C1164">
        <v>69</v>
      </c>
      <c r="D1164">
        <v>66.5</v>
      </c>
      <c r="E1164">
        <v>69</v>
      </c>
      <c r="F1164">
        <v>74160</v>
      </c>
    </row>
    <row r="1165" spans="1:6">
      <c r="A1165" s="9">
        <v>41436</v>
      </c>
      <c r="B1165">
        <v>68.5</v>
      </c>
      <c r="C1165">
        <v>68.75</v>
      </c>
      <c r="D1165">
        <v>66.5</v>
      </c>
      <c r="E1165">
        <v>67</v>
      </c>
      <c r="F1165">
        <v>93735</v>
      </c>
    </row>
    <row r="1166" spans="1:6">
      <c r="A1166" s="9">
        <v>41435</v>
      </c>
      <c r="B1166">
        <v>69.25</v>
      </c>
      <c r="C1166">
        <v>69.25</v>
      </c>
      <c r="D1166">
        <v>67.25</v>
      </c>
      <c r="E1166">
        <v>69</v>
      </c>
      <c r="F1166">
        <v>97947</v>
      </c>
    </row>
    <row r="1167" spans="1:6">
      <c r="A1167" s="9">
        <v>41432</v>
      </c>
      <c r="B1167">
        <v>70.25</v>
      </c>
      <c r="C1167">
        <v>70.5</v>
      </c>
      <c r="D1167">
        <v>68.5</v>
      </c>
      <c r="E1167">
        <v>69.25</v>
      </c>
      <c r="F1167">
        <v>42289</v>
      </c>
    </row>
    <row r="1168" spans="1:6">
      <c r="A1168" s="9">
        <v>41431</v>
      </c>
      <c r="B1168">
        <v>70.5</v>
      </c>
      <c r="C1168">
        <v>70.75</v>
      </c>
      <c r="D1168">
        <v>70</v>
      </c>
      <c r="E1168">
        <v>70.25</v>
      </c>
      <c r="F1168">
        <v>242862</v>
      </c>
    </row>
    <row r="1169" spans="1:6">
      <c r="A1169" s="9">
        <v>41430</v>
      </c>
      <c r="B1169">
        <v>70.75</v>
      </c>
      <c r="C1169">
        <v>71.25</v>
      </c>
      <c r="D1169">
        <v>70.25</v>
      </c>
      <c r="E1169">
        <v>71.25</v>
      </c>
      <c r="F1169">
        <v>87850</v>
      </c>
    </row>
    <row r="1170" spans="1:6">
      <c r="A1170" s="9">
        <v>41429</v>
      </c>
      <c r="B1170">
        <v>71</v>
      </c>
      <c r="C1170">
        <v>71.75</v>
      </c>
      <c r="D1170">
        <v>70.5</v>
      </c>
      <c r="E1170">
        <v>70.75</v>
      </c>
      <c r="F1170">
        <v>593410</v>
      </c>
    </row>
    <row r="1171" spans="1:6">
      <c r="A1171" s="9">
        <v>41428</v>
      </c>
      <c r="B1171">
        <v>69.75</v>
      </c>
      <c r="C1171">
        <v>72.75</v>
      </c>
      <c r="D1171">
        <v>69.25</v>
      </c>
      <c r="E1171">
        <v>71.25</v>
      </c>
      <c r="F1171">
        <v>249806</v>
      </c>
    </row>
    <row r="1172" spans="1:6">
      <c r="A1172" s="9">
        <v>41425</v>
      </c>
      <c r="B1172">
        <v>71</v>
      </c>
      <c r="C1172">
        <v>71.5</v>
      </c>
      <c r="D1172">
        <v>69.25</v>
      </c>
      <c r="E1172">
        <v>69.25</v>
      </c>
      <c r="F1172">
        <v>424182</v>
      </c>
    </row>
    <row r="1173" spans="1:6">
      <c r="A1173" s="9">
        <v>41424</v>
      </c>
      <c r="B1173">
        <v>70</v>
      </c>
      <c r="C1173">
        <v>71</v>
      </c>
      <c r="D1173">
        <v>70</v>
      </c>
      <c r="E1173">
        <v>70.75</v>
      </c>
      <c r="F1173">
        <v>84743</v>
      </c>
    </row>
    <row r="1174" spans="1:6">
      <c r="A1174" s="9">
        <v>41423</v>
      </c>
      <c r="B1174">
        <v>71.75</v>
      </c>
      <c r="C1174">
        <v>71.75</v>
      </c>
      <c r="D1174">
        <v>70</v>
      </c>
      <c r="E1174">
        <v>70.25</v>
      </c>
      <c r="F1174">
        <v>99626</v>
      </c>
    </row>
    <row r="1175" spans="1:6">
      <c r="A1175" s="9">
        <v>41422</v>
      </c>
      <c r="B1175">
        <v>71.75</v>
      </c>
      <c r="C1175">
        <v>72.25</v>
      </c>
      <c r="D1175">
        <v>71.25</v>
      </c>
      <c r="E1175">
        <v>71.5</v>
      </c>
      <c r="F1175">
        <v>85551</v>
      </c>
    </row>
    <row r="1176" spans="1:6">
      <c r="A1176" s="9">
        <v>41421</v>
      </c>
      <c r="B1176">
        <v>71</v>
      </c>
      <c r="C1176">
        <v>71.75</v>
      </c>
      <c r="D1176">
        <v>70.5</v>
      </c>
      <c r="E1176">
        <v>71.25</v>
      </c>
      <c r="F1176">
        <v>170781</v>
      </c>
    </row>
    <row r="1177" spans="1:6">
      <c r="A1177" s="9">
        <v>41418</v>
      </c>
      <c r="B1177">
        <v>69.75</v>
      </c>
      <c r="C1177">
        <v>70.5</v>
      </c>
      <c r="D1177">
        <v>69.25</v>
      </c>
      <c r="E1177">
        <v>70.5</v>
      </c>
      <c r="F1177">
        <v>168197</v>
      </c>
    </row>
    <row r="1178" spans="1:6">
      <c r="A1178" s="9">
        <v>41417</v>
      </c>
      <c r="B1178">
        <v>69.5</v>
      </c>
      <c r="C1178">
        <v>69.5</v>
      </c>
      <c r="D1178">
        <v>68</v>
      </c>
      <c r="E1178">
        <v>69.25</v>
      </c>
      <c r="F1178">
        <v>463252</v>
      </c>
    </row>
    <row r="1179" spans="1:6">
      <c r="A1179" s="9">
        <v>41416</v>
      </c>
      <c r="B1179">
        <v>72</v>
      </c>
      <c r="C1179">
        <v>72</v>
      </c>
      <c r="D1179">
        <v>69.5</v>
      </c>
      <c r="E1179">
        <v>69.75</v>
      </c>
      <c r="F1179">
        <v>253843</v>
      </c>
    </row>
    <row r="1180" spans="1:6">
      <c r="A1180" s="9">
        <v>41415</v>
      </c>
      <c r="B1180">
        <v>70.5</v>
      </c>
      <c r="C1180">
        <v>70.5</v>
      </c>
      <c r="D1180">
        <v>69.5</v>
      </c>
      <c r="E1180">
        <v>70</v>
      </c>
      <c r="F1180">
        <v>202253</v>
      </c>
    </row>
    <row r="1181" spans="1:6">
      <c r="A1181" s="9">
        <v>41410</v>
      </c>
      <c r="B1181">
        <v>70.5</v>
      </c>
      <c r="C1181">
        <v>70.75</v>
      </c>
      <c r="D1181">
        <v>69.5</v>
      </c>
      <c r="E1181">
        <v>70.25</v>
      </c>
      <c r="F1181">
        <v>8206730</v>
      </c>
    </row>
    <row r="1182" spans="1:6">
      <c r="A1182" s="9">
        <v>41409</v>
      </c>
      <c r="B1182">
        <v>76</v>
      </c>
      <c r="C1182">
        <v>76</v>
      </c>
      <c r="D1182">
        <v>74.5</v>
      </c>
      <c r="E1182">
        <v>75.5</v>
      </c>
      <c r="F1182">
        <v>31638</v>
      </c>
    </row>
    <row r="1183" spans="1:6">
      <c r="A1183" s="9">
        <v>41408</v>
      </c>
      <c r="B1183">
        <v>77.75</v>
      </c>
      <c r="C1183">
        <v>77.75</v>
      </c>
      <c r="D1183">
        <v>74.5</v>
      </c>
      <c r="E1183">
        <v>74.5</v>
      </c>
      <c r="F1183">
        <v>93742</v>
      </c>
    </row>
    <row r="1184" spans="1:6">
      <c r="A1184" s="9">
        <v>41407</v>
      </c>
      <c r="B1184">
        <v>78</v>
      </c>
      <c r="C1184">
        <v>78</v>
      </c>
      <c r="D1184">
        <v>77</v>
      </c>
      <c r="E1184">
        <v>77</v>
      </c>
      <c r="F1184">
        <v>11643</v>
      </c>
    </row>
    <row r="1185" spans="1:6">
      <c r="A1185" s="9">
        <v>41404</v>
      </c>
      <c r="B1185">
        <v>77.5</v>
      </c>
      <c r="C1185">
        <v>78</v>
      </c>
      <c r="D1185">
        <v>77.5</v>
      </c>
      <c r="E1185">
        <v>77.5</v>
      </c>
      <c r="F1185">
        <v>34395</v>
      </c>
    </row>
    <row r="1186" spans="1:6">
      <c r="A1186" s="9">
        <v>41402</v>
      </c>
      <c r="B1186">
        <v>78.25</v>
      </c>
      <c r="C1186">
        <v>78.25</v>
      </c>
      <c r="D1186">
        <v>77.25</v>
      </c>
      <c r="E1186">
        <v>77.75</v>
      </c>
      <c r="F1186">
        <v>25842</v>
      </c>
    </row>
    <row r="1187" spans="1:6">
      <c r="A1187" s="9">
        <v>41401</v>
      </c>
      <c r="B1187">
        <v>78.25</v>
      </c>
      <c r="C1187">
        <v>78.25</v>
      </c>
      <c r="D1187">
        <v>77.25</v>
      </c>
      <c r="E1187">
        <v>77.75</v>
      </c>
      <c r="F1187">
        <v>34248</v>
      </c>
    </row>
    <row r="1188" spans="1:6">
      <c r="A1188" s="9">
        <v>41400</v>
      </c>
      <c r="B1188">
        <v>78.75</v>
      </c>
      <c r="C1188">
        <v>79.75</v>
      </c>
      <c r="D1188">
        <v>77.75</v>
      </c>
      <c r="E1188">
        <v>78</v>
      </c>
      <c r="F1188">
        <v>44379</v>
      </c>
    </row>
    <row r="1189" spans="1:6">
      <c r="A1189" s="9">
        <v>41397</v>
      </c>
      <c r="B1189">
        <v>75</v>
      </c>
      <c r="C1189">
        <v>78</v>
      </c>
      <c r="D1189">
        <v>74.5</v>
      </c>
      <c r="E1189">
        <v>78</v>
      </c>
      <c r="F1189">
        <v>123672</v>
      </c>
    </row>
    <row r="1190" spans="1:6">
      <c r="A1190" s="9">
        <v>41396</v>
      </c>
      <c r="B1190">
        <v>73.25</v>
      </c>
      <c r="C1190">
        <v>74.5</v>
      </c>
      <c r="D1190">
        <v>73.25</v>
      </c>
      <c r="E1190">
        <v>74</v>
      </c>
      <c r="F1190">
        <v>39506</v>
      </c>
    </row>
    <row r="1191" spans="1:6">
      <c r="A1191" s="9">
        <v>41394</v>
      </c>
      <c r="B1191">
        <v>73</v>
      </c>
      <c r="C1191">
        <v>73</v>
      </c>
      <c r="D1191">
        <v>72</v>
      </c>
      <c r="E1191">
        <v>73</v>
      </c>
      <c r="F1191">
        <v>132340</v>
      </c>
    </row>
    <row r="1192" spans="1:6">
      <c r="A1192" s="9">
        <v>41393</v>
      </c>
      <c r="B1192">
        <v>72.25</v>
      </c>
      <c r="C1192">
        <v>72.75</v>
      </c>
      <c r="D1192">
        <v>72</v>
      </c>
      <c r="E1192">
        <v>72.5</v>
      </c>
      <c r="F1192">
        <v>73952</v>
      </c>
    </row>
    <row r="1193" spans="1:6">
      <c r="A1193" s="9">
        <v>41390</v>
      </c>
      <c r="B1193">
        <v>72.75</v>
      </c>
      <c r="C1193">
        <v>73</v>
      </c>
      <c r="D1193">
        <v>72</v>
      </c>
      <c r="E1193">
        <v>72.25</v>
      </c>
      <c r="F1193">
        <v>35836</v>
      </c>
    </row>
    <row r="1194" spans="1:6">
      <c r="A1194" s="9">
        <v>41389</v>
      </c>
      <c r="B1194">
        <v>72.5</v>
      </c>
      <c r="C1194">
        <v>72.5</v>
      </c>
      <c r="D1194">
        <v>71.5</v>
      </c>
      <c r="E1194">
        <v>72.5</v>
      </c>
      <c r="F1194">
        <v>26142</v>
      </c>
    </row>
    <row r="1195" spans="1:6">
      <c r="A1195" s="9">
        <v>41388</v>
      </c>
      <c r="B1195">
        <v>72.5</v>
      </c>
      <c r="C1195">
        <v>72.75</v>
      </c>
      <c r="D1195">
        <v>71.5</v>
      </c>
      <c r="E1195">
        <v>72.25</v>
      </c>
      <c r="F1195">
        <v>23512</v>
      </c>
    </row>
    <row r="1196" spans="1:6">
      <c r="A1196" s="9">
        <v>41387</v>
      </c>
      <c r="B1196">
        <v>72.75</v>
      </c>
      <c r="C1196">
        <v>72.75</v>
      </c>
      <c r="D1196">
        <v>71.75</v>
      </c>
      <c r="E1196">
        <v>72.5</v>
      </c>
      <c r="F1196">
        <v>32075</v>
      </c>
    </row>
    <row r="1197" spans="1:6">
      <c r="A1197" s="9">
        <v>41386</v>
      </c>
      <c r="B1197">
        <v>72</v>
      </c>
      <c r="C1197">
        <v>73</v>
      </c>
      <c r="D1197">
        <v>71.5</v>
      </c>
      <c r="E1197">
        <v>72.25</v>
      </c>
      <c r="F1197">
        <v>37201</v>
      </c>
    </row>
    <row r="1198" spans="1:6">
      <c r="A1198" s="9">
        <v>41383</v>
      </c>
      <c r="B1198">
        <v>70.5</v>
      </c>
      <c r="C1198">
        <v>72</v>
      </c>
      <c r="D1198">
        <v>70.5</v>
      </c>
      <c r="E1198">
        <v>71.75</v>
      </c>
      <c r="F1198">
        <v>17374</v>
      </c>
    </row>
    <row r="1199" spans="1:6">
      <c r="A1199" s="9">
        <v>41382</v>
      </c>
      <c r="B1199">
        <v>71.75</v>
      </c>
      <c r="C1199">
        <v>72</v>
      </c>
      <c r="D1199">
        <v>71</v>
      </c>
      <c r="E1199">
        <v>72</v>
      </c>
      <c r="F1199">
        <v>33288</v>
      </c>
    </row>
    <row r="1200" spans="1:6">
      <c r="A1200" s="9">
        <v>41381</v>
      </c>
      <c r="B1200">
        <v>71.75</v>
      </c>
      <c r="C1200">
        <v>72</v>
      </c>
      <c r="D1200">
        <v>70.5</v>
      </c>
      <c r="E1200">
        <v>71.25</v>
      </c>
      <c r="F1200">
        <v>40866</v>
      </c>
    </row>
    <row r="1201" spans="1:6">
      <c r="A1201" s="9">
        <v>41380</v>
      </c>
      <c r="B1201">
        <v>72</v>
      </c>
      <c r="C1201">
        <v>72</v>
      </c>
      <c r="D1201">
        <v>69.25</v>
      </c>
      <c r="E1201">
        <v>70.5</v>
      </c>
      <c r="F1201">
        <v>95691</v>
      </c>
    </row>
    <row r="1202" spans="1:6">
      <c r="A1202" s="9">
        <v>41379</v>
      </c>
      <c r="B1202">
        <v>72.25</v>
      </c>
      <c r="C1202">
        <v>72.25</v>
      </c>
      <c r="D1202">
        <v>71</v>
      </c>
      <c r="E1202">
        <v>71.5</v>
      </c>
      <c r="F1202">
        <v>15670</v>
      </c>
    </row>
    <row r="1203" spans="1:6">
      <c r="A1203" s="9">
        <v>41376</v>
      </c>
      <c r="B1203">
        <v>71.5</v>
      </c>
      <c r="C1203">
        <v>72</v>
      </c>
      <c r="D1203">
        <v>71.25</v>
      </c>
      <c r="E1203">
        <v>71.75</v>
      </c>
      <c r="F1203">
        <v>41460</v>
      </c>
    </row>
    <row r="1204" spans="1:6">
      <c r="A1204" s="9">
        <v>41375</v>
      </c>
      <c r="B1204">
        <v>72.25</v>
      </c>
      <c r="C1204">
        <v>72.25</v>
      </c>
      <c r="D1204">
        <v>71.25</v>
      </c>
      <c r="E1204">
        <v>71.5</v>
      </c>
      <c r="F1204">
        <v>28818</v>
      </c>
    </row>
    <row r="1205" spans="1:6">
      <c r="A1205" s="9">
        <v>41374</v>
      </c>
      <c r="B1205">
        <v>71.75</v>
      </c>
      <c r="C1205">
        <v>72.25</v>
      </c>
      <c r="D1205">
        <v>71.75</v>
      </c>
      <c r="E1205">
        <v>72</v>
      </c>
      <c r="F1205">
        <v>116430</v>
      </c>
    </row>
    <row r="1206" spans="1:6">
      <c r="A1206" s="9">
        <v>41373</v>
      </c>
      <c r="B1206">
        <v>71</v>
      </c>
      <c r="C1206">
        <v>72.25</v>
      </c>
      <c r="D1206">
        <v>71</v>
      </c>
      <c r="E1206">
        <v>72</v>
      </c>
      <c r="F1206">
        <v>101861</v>
      </c>
    </row>
    <row r="1207" spans="1:6">
      <c r="A1207" s="9">
        <v>41372</v>
      </c>
      <c r="B1207">
        <v>70.25</v>
      </c>
      <c r="C1207">
        <v>71</v>
      </c>
      <c r="D1207">
        <v>70.25</v>
      </c>
      <c r="E1207">
        <v>71</v>
      </c>
      <c r="F1207">
        <v>47895</v>
      </c>
    </row>
    <row r="1208" spans="1:6">
      <c r="A1208" s="9">
        <v>41369</v>
      </c>
      <c r="B1208">
        <v>70</v>
      </c>
      <c r="C1208">
        <v>71</v>
      </c>
      <c r="D1208">
        <v>69.5</v>
      </c>
      <c r="E1208">
        <v>70.25</v>
      </c>
      <c r="F1208">
        <v>51355</v>
      </c>
    </row>
    <row r="1209" spans="1:6">
      <c r="A1209" s="9">
        <v>41368</v>
      </c>
      <c r="B1209">
        <v>68.5</v>
      </c>
      <c r="C1209">
        <v>69.75</v>
      </c>
      <c r="D1209">
        <v>68.5</v>
      </c>
      <c r="E1209">
        <v>69.75</v>
      </c>
      <c r="F1209">
        <v>26815</v>
      </c>
    </row>
    <row r="1210" spans="1:6">
      <c r="A1210" s="9">
        <v>41367</v>
      </c>
      <c r="B1210">
        <v>68.75</v>
      </c>
      <c r="C1210">
        <v>69.5</v>
      </c>
      <c r="D1210">
        <v>67.5</v>
      </c>
      <c r="E1210">
        <v>69</v>
      </c>
      <c r="F1210">
        <v>38104</v>
      </c>
    </row>
    <row r="1211" spans="1:6">
      <c r="A1211" s="9">
        <v>41366</v>
      </c>
      <c r="B1211">
        <v>66.75</v>
      </c>
      <c r="C1211">
        <v>68</v>
      </c>
      <c r="D1211">
        <v>66.25</v>
      </c>
      <c r="E1211">
        <v>68</v>
      </c>
      <c r="F1211">
        <v>27547</v>
      </c>
    </row>
    <row r="1212" spans="1:6">
      <c r="A1212" s="9">
        <v>41360</v>
      </c>
      <c r="B1212">
        <v>67.75</v>
      </c>
      <c r="C1212">
        <v>67.75</v>
      </c>
      <c r="D1212">
        <v>66</v>
      </c>
      <c r="E1212">
        <v>66.5</v>
      </c>
      <c r="F1212">
        <v>25892</v>
      </c>
    </row>
    <row r="1213" spans="1:6">
      <c r="A1213" s="9">
        <v>41359</v>
      </c>
      <c r="B1213">
        <v>67.25</v>
      </c>
      <c r="C1213">
        <v>68</v>
      </c>
      <c r="D1213">
        <v>67</v>
      </c>
      <c r="E1213">
        <v>67.5</v>
      </c>
      <c r="F1213">
        <v>19307</v>
      </c>
    </row>
    <row r="1214" spans="1:6">
      <c r="A1214" s="9">
        <v>41358</v>
      </c>
      <c r="B1214">
        <v>68</v>
      </c>
      <c r="C1214">
        <v>68.5</v>
      </c>
      <c r="D1214">
        <v>66.75</v>
      </c>
      <c r="E1214">
        <v>67.25</v>
      </c>
      <c r="F1214">
        <v>28076</v>
      </c>
    </row>
    <row r="1215" spans="1:6">
      <c r="A1215" s="9">
        <v>41355</v>
      </c>
      <c r="B1215">
        <v>68.75</v>
      </c>
      <c r="C1215">
        <v>69.75</v>
      </c>
      <c r="D1215">
        <v>67.5</v>
      </c>
      <c r="E1215">
        <v>68.5</v>
      </c>
      <c r="F1215">
        <v>47081</v>
      </c>
    </row>
    <row r="1216" spans="1:6">
      <c r="A1216" s="9">
        <v>41354</v>
      </c>
      <c r="B1216">
        <v>67.5</v>
      </c>
      <c r="C1216">
        <v>69</v>
      </c>
      <c r="D1216">
        <v>66.25</v>
      </c>
      <c r="E1216">
        <v>69</v>
      </c>
      <c r="F1216">
        <v>50634</v>
      </c>
    </row>
    <row r="1217" spans="1:6">
      <c r="A1217" s="9">
        <v>41353</v>
      </c>
      <c r="B1217">
        <v>66.5</v>
      </c>
      <c r="C1217">
        <v>67.75</v>
      </c>
      <c r="D1217">
        <v>66</v>
      </c>
      <c r="E1217">
        <v>67.5</v>
      </c>
      <c r="F1217">
        <v>97239</v>
      </c>
    </row>
    <row r="1218" spans="1:6">
      <c r="A1218" s="9">
        <v>41352</v>
      </c>
      <c r="B1218">
        <v>67</v>
      </c>
      <c r="C1218">
        <v>68.75</v>
      </c>
      <c r="D1218">
        <v>67</v>
      </c>
      <c r="E1218">
        <v>67</v>
      </c>
      <c r="F1218">
        <v>40294</v>
      </c>
    </row>
    <row r="1219" spans="1:6">
      <c r="A1219" s="9">
        <v>41351</v>
      </c>
      <c r="B1219">
        <v>67</v>
      </c>
      <c r="C1219">
        <v>68.25</v>
      </c>
      <c r="D1219">
        <v>66.5</v>
      </c>
      <c r="E1219">
        <v>68</v>
      </c>
      <c r="F1219">
        <v>53642</v>
      </c>
    </row>
    <row r="1220" spans="1:6">
      <c r="A1220" s="9">
        <v>41348</v>
      </c>
      <c r="B1220">
        <v>69.75</v>
      </c>
      <c r="C1220">
        <v>70.75</v>
      </c>
      <c r="D1220">
        <v>65.5</v>
      </c>
      <c r="E1220">
        <v>68.75</v>
      </c>
      <c r="F1220">
        <v>88684</v>
      </c>
    </row>
    <row r="1221" spans="1:6">
      <c r="A1221" s="9">
        <v>41347</v>
      </c>
      <c r="B1221">
        <v>71</v>
      </c>
      <c r="C1221">
        <v>71</v>
      </c>
      <c r="D1221">
        <v>69.5</v>
      </c>
      <c r="E1221">
        <v>69.75</v>
      </c>
      <c r="F1221">
        <v>31822</v>
      </c>
    </row>
    <row r="1222" spans="1:6">
      <c r="A1222" s="9">
        <v>41346</v>
      </c>
      <c r="B1222">
        <v>70.5</v>
      </c>
      <c r="C1222">
        <v>71</v>
      </c>
      <c r="D1222">
        <v>70</v>
      </c>
      <c r="E1222">
        <v>70.5</v>
      </c>
      <c r="F1222">
        <v>33979</v>
      </c>
    </row>
    <row r="1223" spans="1:6">
      <c r="A1223" s="9">
        <v>41345</v>
      </c>
      <c r="B1223">
        <v>70</v>
      </c>
      <c r="C1223">
        <v>71.5</v>
      </c>
      <c r="D1223">
        <v>69.75</v>
      </c>
      <c r="E1223">
        <v>70.5</v>
      </c>
      <c r="F1223">
        <v>64656</v>
      </c>
    </row>
    <row r="1224" spans="1:6">
      <c r="A1224" s="9">
        <v>41344</v>
      </c>
      <c r="B1224">
        <v>71</v>
      </c>
      <c r="C1224">
        <v>71</v>
      </c>
      <c r="D1224">
        <v>69.75</v>
      </c>
      <c r="E1224">
        <v>70.5</v>
      </c>
      <c r="F1224">
        <v>27935</v>
      </c>
    </row>
    <row r="1225" spans="1:6">
      <c r="A1225" s="9">
        <v>41341</v>
      </c>
      <c r="B1225">
        <v>71</v>
      </c>
      <c r="C1225">
        <v>71</v>
      </c>
      <c r="D1225">
        <v>70</v>
      </c>
      <c r="E1225">
        <v>71</v>
      </c>
      <c r="F1225">
        <v>23806</v>
      </c>
    </row>
    <row r="1226" spans="1:6">
      <c r="A1226" s="9">
        <v>41340</v>
      </c>
      <c r="B1226">
        <v>72.25</v>
      </c>
      <c r="C1226">
        <v>72.25</v>
      </c>
      <c r="D1226">
        <v>69.5</v>
      </c>
      <c r="E1226">
        <v>70</v>
      </c>
      <c r="F1226">
        <v>34400</v>
      </c>
    </row>
    <row r="1227" spans="1:6">
      <c r="A1227" s="9">
        <v>41339</v>
      </c>
      <c r="B1227">
        <v>73</v>
      </c>
      <c r="C1227">
        <v>73</v>
      </c>
      <c r="D1227">
        <v>70.25</v>
      </c>
      <c r="E1227">
        <v>72.5</v>
      </c>
      <c r="F1227">
        <v>54342</v>
      </c>
    </row>
    <row r="1228" spans="1:6">
      <c r="A1228" s="9">
        <v>41338</v>
      </c>
      <c r="B1228">
        <v>72</v>
      </c>
      <c r="C1228">
        <v>73.25</v>
      </c>
      <c r="D1228">
        <v>72</v>
      </c>
      <c r="E1228">
        <v>72.5</v>
      </c>
      <c r="F1228">
        <v>79370</v>
      </c>
    </row>
    <row r="1229" spans="1:6">
      <c r="A1229" s="9">
        <v>41337</v>
      </c>
      <c r="B1229">
        <v>74</v>
      </c>
      <c r="C1229">
        <v>74.75</v>
      </c>
      <c r="D1229">
        <v>71.5</v>
      </c>
      <c r="E1229">
        <v>72</v>
      </c>
      <c r="F1229">
        <v>67600</v>
      </c>
    </row>
    <row r="1230" spans="1:6">
      <c r="A1230" s="9">
        <v>41334</v>
      </c>
      <c r="B1230">
        <v>73</v>
      </c>
      <c r="C1230">
        <v>75</v>
      </c>
      <c r="D1230">
        <v>72.75</v>
      </c>
      <c r="E1230">
        <v>74</v>
      </c>
      <c r="F1230">
        <v>140652</v>
      </c>
    </row>
    <row r="1231" spans="1:6">
      <c r="A1231" s="9">
        <v>41333</v>
      </c>
      <c r="B1231">
        <v>71</v>
      </c>
      <c r="C1231">
        <v>73.25</v>
      </c>
      <c r="D1231">
        <v>70.5</v>
      </c>
      <c r="E1231">
        <v>73</v>
      </c>
      <c r="F1231">
        <v>790991</v>
      </c>
    </row>
    <row r="1232" spans="1:6">
      <c r="A1232" s="9">
        <v>41332</v>
      </c>
      <c r="B1232">
        <v>70.5</v>
      </c>
      <c r="C1232">
        <v>70.5</v>
      </c>
      <c r="D1232">
        <v>67.75</v>
      </c>
      <c r="E1232">
        <v>69.5</v>
      </c>
      <c r="F1232">
        <v>186981</v>
      </c>
    </row>
    <row r="1233" spans="1:6">
      <c r="A1233" s="9">
        <v>41331</v>
      </c>
      <c r="B1233">
        <v>68</v>
      </c>
      <c r="C1233">
        <v>70</v>
      </c>
      <c r="D1233">
        <v>68</v>
      </c>
      <c r="E1233">
        <v>70</v>
      </c>
      <c r="F1233">
        <v>119954</v>
      </c>
    </row>
    <row r="1234" spans="1:6">
      <c r="A1234" s="9">
        <v>41330</v>
      </c>
      <c r="B1234">
        <v>69</v>
      </c>
      <c r="C1234">
        <v>69.5</v>
      </c>
      <c r="D1234">
        <v>68.5</v>
      </c>
      <c r="E1234">
        <v>69</v>
      </c>
      <c r="F1234">
        <v>115261</v>
      </c>
    </row>
    <row r="1235" spans="1:6">
      <c r="A1235" s="9">
        <v>41327</v>
      </c>
      <c r="B1235">
        <v>69</v>
      </c>
      <c r="C1235">
        <v>69.25</v>
      </c>
      <c r="D1235">
        <v>68.25</v>
      </c>
      <c r="E1235">
        <v>68.5</v>
      </c>
      <c r="F1235">
        <v>34184</v>
      </c>
    </row>
    <row r="1236" spans="1:6">
      <c r="A1236" s="9">
        <v>41326</v>
      </c>
      <c r="B1236">
        <v>68.25</v>
      </c>
      <c r="C1236">
        <v>68.5</v>
      </c>
      <c r="D1236">
        <v>68</v>
      </c>
      <c r="E1236">
        <v>68.5</v>
      </c>
      <c r="F1236">
        <v>114927</v>
      </c>
    </row>
    <row r="1237" spans="1:6">
      <c r="A1237" s="9">
        <v>41325</v>
      </c>
      <c r="B1237">
        <v>68.25</v>
      </c>
      <c r="C1237">
        <v>68.75</v>
      </c>
      <c r="D1237">
        <v>68</v>
      </c>
      <c r="E1237">
        <v>68.5</v>
      </c>
      <c r="F1237">
        <v>85656</v>
      </c>
    </row>
    <row r="1238" spans="1:6">
      <c r="A1238" s="9">
        <v>41324</v>
      </c>
      <c r="B1238">
        <v>67.25</v>
      </c>
      <c r="C1238">
        <v>68.25</v>
      </c>
      <c r="D1238">
        <v>66.75</v>
      </c>
      <c r="E1238">
        <v>68</v>
      </c>
      <c r="F1238">
        <v>91648</v>
      </c>
    </row>
    <row r="1239" spans="1:6">
      <c r="A1239" s="9">
        <v>41323</v>
      </c>
      <c r="B1239">
        <v>67.5</v>
      </c>
      <c r="C1239">
        <v>67.5</v>
      </c>
      <c r="D1239">
        <v>66.75</v>
      </c>
      <c r="E1239">
        <v>66.75</v>
      </c>
      <c r="F1239">
        <v>51697</v>
      </c>
    </row>
    <row r="1240" spans="1:6">
      <c r="A1240" s="9">
        <v>41320</v>
      </c>
      <c r="B1240">
        <v>67.5</v>
      </c>
      <c r="C1240">
        <v>67.5</v>
      </c>
      <c r="D1240">
        <v>66</v>
      </c>
      <c r="E1240">
        <v>66.75</v>
      </c>
      <c r="F1240">
        <v>77194</v>
      </c>
    </row>
    <row r="1241" spans="1:6">
      <c r="A1241" s="9">
        <v>41319</v>
      </c>
      <c r="B1241">
        <v>68.5</v>
      </c>
      <c r="C1241">
        <v>68.5</v>
      </c>
      <c r="D1241">
        <v>66</v>
      </c>
      <c r="E1241">
        <v>66.75</v>
      </c>
      <c r="F1241">
        <v>369149</v>
      </c>
    </row>
    <row r="1242" spans="1:6">
      <c r="A1242" s="9">
        <v>41318</v>
      </c>
      <c r="B1242">
        <v>69</v>
      </c>
      <c r="C1242">
        <v>69</v>
      </c>
      <c r="D1242">
        <v>67.25</v>
      </c>
      <c r="E1242">
        <v>67.75</v>
      </c>
      <c r="F1242">
        <v>75483</v>
      </c>
    </row>
    <row r="1243" spans="1:6">
      <c r="A1243" s="9">
        <v>41317</v>
      </c>
      <c r="B1243">
        <v>68.25</v>
      </c>
      <c r="C1243">
        <v>68.25</v>
      </c>
      <c r="D1243">
        <v>67.5</v>
      </c>
      <c r="E1243">
        <v>68</v>
      </c>
      <c r="F1243">
        <v>56865</v>
      </c>
    </row>
    <row r="1244" spans="1:6">
      <c r="A1244" s="9">
        <v>41316</v>
      </c>
      <c r="B1244">
        <v>69</v>
      </c>
      <c r="C1244">
        <v>69</v>
      </c>
      <c r="D1244">
        <v>67.5</v>
      </c>
      <c r="E1244">
        <v>67.5</v>
      </c>
      <c r="F1244">
        <v>59369</v>
      </c>
    </row>
    <row r="1245" spans="1:6">
      <c r="A1245" s="9">
        <v>41313</v>
      </c>
      <c r="B1245">
        <v>64.5</v>
      </c>
      <c r="C1245">
        <v>68</v>
      </c>
      <c r="D1245">
        <v>64.5</v>
      </c>
      <c r="E1245">
        <v>67</v>
      </c>
      <c r="F1245">
        <v>146846</v>
      </c>
    </row>
    <row r="1246" spans="1:6">
      <c r="A1246" s="9">
        <v>41312</v>
      </c>
      <c r="B1246">
        <v>63</v>
      </c>
      <c r="C1246">
        <v>64.5</v>
      </c>
      <c r="D1246">
        <v>62.75</v>
      </c>
      <c r="E1246">
        <v>64.25</v>
      </c>
      <c r="F1246">
        <v>94545</v>
      </c>
    </row>
    <row r="1247" spans="1:6">
      <c r="A1247" s="9">
        <v>41311</v>
      </c>
      <c r="B1247">
        <v>63.75</v>
      </c>
      <c r="C1247">
        <v>63.75</v>
      </c>
      <c r="D1247">
        <v>62.5</v>
      </c>
      <c r="E1247">
        <v>62.75</v>
      </c>
      <c r="F1247">
        <v>327757</v>
      </c>
    </row>
    <row r="1248" spans="1:6">
      <c r="A1248" s="9">
        <v>41310</v>
      </c>
      <c r="B1248">
        <v>62.5</v>
      </c>
      <c r="C1248">
        <v>63.25</v>
      </c>
      <c r="D1248">
        <v>62.5</v>
      </c>
      <c r="E1248">
        <v>63</v>
      </c>
      <c r="F1248">
        <v>109949</v>
      </c>
    </row>
    <row r="1249" spans="1:6">
      <c r="A1249" s="9">
        <v>41309</v>
      </c>
      <c r="B1249">
        <v>62</v>
      </c>
      <c r="C1249">
        <v>62.5</v>
      </c>
      <c r="D1249">
        <v>61.75</v>
      </c>
      <c r="E1249">
        <v>62.5</v>
      </c>
      <c r="F1249">
        <v>169673</v>
      </c>
    </row>
    <row r="1250" spans="1:6">
      <c r="A1250" s="9">
        <v>41306</v>
      </c>
      <c r="B1250">
        <v>62.25</v>
      </c>
      <c r="C1250">
        <v>62.25</v>
      </c>
      <c r="D1250">
        <v>61.5</v>
      </c>
      <c r="E1250">
        <v>62</v>
      </c>
      <c r="F1250">
        <v>19492</v>
      </c>
    </row>
    <row r="1251" spans="1:6">
      <c r="A1251" s="9">
        <v>41305</v>
      </c>
      <c r="B1251">
        <v>63</v>
      </c>
      <c r="C1251">
        <v>63.75</v>
      </c>
      <c r="D1251">
        <v>61.25</v>
      </c>
      <c r="E1251">
        <v>61.75</v>
      </c>
      <c r="F1251">
        <v>87679</v>
      </c>
    </row>
    <row r="1252" spans="1:6">
      <c r="A1252" s="9">
        <v>41304</v>
      </c>
      <c r="B1252">
        <v>64</v>
      </c>
      <c r="C1252">
        <v>64.25</v>
      </c>
      <c r="D1252">
        <v>62.75</v>
      </c>
      <c r="E1252">
        <v>63</v>
      </c>
      <c r="F1252">
        <v>85746</v>
      </c>
    </row>
    <row r="1253" spans="1:6">
      <c r="A1253" s="9">
        <v>41303</v>
      </c>
      <c r="B1253">
        <v>65.5</v>
      </c>
      <c r="C1253">
        <v>65.5</v>
      </c>
      <c r="D1253">
        <v>63.75</v>
      </c>
      <c r="E1253">
        <v>63.75</v>
      </c>
      <c r="F1253">
        <v>33439</v>
      </c>
    </row>
    <row r="1254" spans="1:6">
      <c r="A1254" s="9">
        <v>41302</v>
      </c>
      <c r="B1254">
        <v>64</v>
      </c>
      <c r="C1254">
        <v>65.75</v>
      </c>
      <c r="D1254">
        <v>64</v>
      </c>
      <c r="E1254">
        <v>65.25</v>
      </c>
      <c r="F1254">
        <v>13136</v>
      </c>
    </row>
    <row r="1255" spans="1:6">
      <c r="A1255" s="9">
        <v>41299</v>
      </c>
      <c r="B1255">
        <v>65</v>
      </c>
      <c r="C1255">
        <v>65</v>
      </c>
      <c r="D1255">
        <v>63.5</v>
      </c>
      <c r="E1255">
        <v>64</v>
      </c>
      <c r="F1255">
        <v>24861</v>
      </c>
    </row>
    <row r="1256" spans="1:6">
      <c r="A1256" s="9">
        <v>41298</v>
      </c>
      <c r="B1256">
        <v>64.75</v>
      </c>
      <c r="C1256">
        <v>65.5</v>
      </c>
      <c r="D1256">
        <v>64.25</v>
      </c>
      <c r="E1256">
        <v>64.5</v>
      </c>
      <c r="F1256">
        <v>17611</v>
      </c>
    </row>
    <row r="1257" spans="1:6">
      <c r="A1257" s="9">
        <v>41297</v>
      </c>
      <c r="B1257">
        <v>63</v>
      </c>
      <c r="C1257">
        <v>64.5</v>
      </c>
      <c r="D1257">
        <v>62.75</v>
      </c>
      <c r="E1257">
        <v>64</v>
      </c>
      <c r="F1257">
        <v>46092</v>
      </c>
    </row>
    <row r="1258" spans="1:6">
      <c r="A1258" s="9">
        <v>41296</v>
      </c>
      <c r="B1258">
        <v>61</v>
      </c>
      <c r="C1258">
        <v>63.25</v>
      </c>
      <c r="D1258">
        <v>60.25</v>
      </c>
      <c r="E1258">
        <v>62.5</v>
      </c>
      <c r="F1258">
        <v>286178</v>
      </c>
    </row>
    <row r="1259" spans="1:6">
      <c r="A1259" s="9">
        <v>41295</v>
      </c>
      <c r="B1259">
        <v>59.5</v>
      </c>
      <c r="C1259">
        <v>61</v>
      </c>
      <c r="D1259">
        <v>58.25</v>
      </c>
      <c r="E1259">
        <v>61</v>
      </c>
      <c r="F1259">
        <v>89737</v>
      </c>
    </row>
    <row r="1260" spans="1:6">
      <c r="A1260" s="9">
        <v>41292</v>
      </c>
      <c r="B1260">
        <v>59</v>
      </c>
      <c r="C1260">
        <v>59</v>
      </c>
      <c r="D1260">
        <v>58.25</v>
      </c>
      <c r="E1260">
        <v>58.75</v>
      </c>
      <c r="F1260">
        <v>31719</v>
      </c>
    </row>
    <row r="1261" spans="1:6">
      <c r="A1261" s="9">
        <v>41291</v>
      </c>
      <c r="B1261">
        <v>58.75</v>
      </c>
      <c r="C1261">
        <v>59</v>
      </c>
      <c r="D1261">
        <v>58</v>
      </c>
      <c r="E1261">
        <v>58.5</v>
      </c>
      <c r="F1261">
        <v>221593</v>
      </c>
    </row>
    <row r="1262" spans="1:6">
      <c r="A1262" s="9">
        <v>41290</v>
      </c>
      <c r="B1262">
        <v>58.75</v>
      </c>
      <c r="C1262">
        <v>58.75</v>
      </c>
      <c r="D1262">
        <v>57.5</v>
      </c>
      <c r="E1262">
        <v>57.5</v>
      </c>
      <c r="F1262">
        <v>22012</v>
      </c>
    </row>
    <row r="1263" spans="1:6">
      <c r="A1263" s="9">
        <v>41289</v>
      </c>
      <c r="B1263">
        <v>59.25</v>
      </c>
      <c r="C1263">
        <v>59.5</v>
      </c>
      <c r="D1263">
        <v>59</v>
      </c>
      <c r="E1263">
        <v>59</v>
      </c>
      <c r="F1263">
        <v>3350</v>
      </c>
    </row>
    <row r="1264" spans="1:6">
      <c r="A1264" s="9">
        <v>41288</v>
      </c>
      <c r="B1264">
        <v>59.75</v>
      </c>
      <c r="C1264">
        <v>60</v>
      </c>
      <c r="D1264">
        <v>59</v>
      </c>
      <c r="E1264">
        <v>59.5</v>
      </c>
      <c r="F1264">
        <v>13370</v>
      </c>
    </row>
    <row r="1265" spans="1:6">
      <c r="A1265" s="9">
        <v>41285</v>
      </c>
      <c r="B1265">
        <v>59</v>
      </c>
      <c r="C1265">
        <v>59.75</v>
      </c>
      <c r="D1265">
        <v>58.5</v>
      </c>
      <c r="E1265">
        <v>59.75</v>
      </c>
      <c r="F1265">
        <v>71918</v>
      </c>
    </row>
    <row r="1266" spans="1:6">
      <c r="A1266" s="9">
        <v>41284</v>
      </c>
      <c r="B1266">
        <v>59</v>
      </c>
      <c r="C1266">
        <v>59.5</v>
      </c>
      <c r="D1266">
        <v>59</v>
      </c>
      <c r="E1266">
        <v>59</v>
      </c>
      <c r="F1266">
        <v>19687</v>
      </c>
    </row>
    <row r="1267" spans="1:6">
      <c r="A1267" s="9">
        <v>41283</v>
      </c>
      <c r="B1267">
        <v>58</v>
      </c>
      <c r="C1267">
        <v>59.5</v>
      </c>
      <c r="D1267">
        <v>58</v>
      </c>
      <c r="E1267">
        <v>59.5</v>
      </c>
      <c r="F1267">
        <v>19346</v>
      </c>
    </row>
    <row r="1268" spans="1:6">
      <c r="A1268" s="9">
        <v>41282</v>
      </c>
      <c r="B1268">
        <v>58.5</v>
      </c>
      <c r="C1268">
        <v>58.75</v>
      </c>
      <c r="D1268">
        <v>57</v>
      </c>
      <c r="E1268">
        <v>58</v>
      </c>
      <c r="F1268">
        <v>24340</v>
      </c>
    </row>
    <row r="1269" spans="1:6">
      <c r="A1269" s="9">
        <v>41281</v>
      </c>
      <c r="B1269">
        <v>59.75</v>
      </c>
      <c r="C1269">
        <v>60</v>
      </c>
      <c r="D1269">
        <v>58.5</v>
      </c>
      <c r="E1269">
        <v>58.5</v>
      </c>
      <c r="F1269">
        <v>16183</v>
      </c>
    </row>
    <row r="1270" spans="1:6">
      <c r="A1270" s="9">
        <v>41278</v>
      </c>
      <c r="B1270">
        <v>59.5</v>
      </c>
      <c r="C1270">
        <v>60.25</v>
      </c>
      <c r="D1270">
        <v>59.5</v>
      </c>
      <c r="E1270">
        <v>59.75</v>
      </c>
      <c r="F1270">
        <v>5340</v>
      </c>
    </row>
    <row r="1271" spans="1:6">
      <c r="A1271" s="9">
        <v>41277</v>
      </c>
      <c r="B1271">
        <v>60.75</v>
      </c>
      <c r="C1271">
        <v>60.75</v>
      </c>
      <c r="D1271">
        <v>59.25</v>
      </c>
      <c r="E1271">
        <v>59.5</v>
      </c>
      <c r="F1271">
        <v>75232</v>
      </c>
    </row>
    <row r="1272" spans="1:6">
      <c r="A1272" s="9">
        <v>41276</v>
      </c>
      <c r="B1272">
        <v>60.75</v>
      </c>
      <c r="C1272">
        <v>61</v>
      </c>
      <c r="D1272">
        <v>60.5</v>
      </c>
      <c r="E1272">
        <v>60.75</v>
      </c>
      <c r="F1272">
        <v>105938</v>
      </c>
    </row>
    <row r="1273" spans="1:6">
      <c r="A1273" s="9">
        <v>41271</v>
      </c>
      <c r="B1273">
        <v>61.5</v>
      </c>
      <c r="C1273">
        <v>61.5</v>
      </c>
      <c r="D1273">
        <v>60</v>
      </c>
      <c r="E1273">
        <v>60.5</v>
      </c>
      <c r="F1273">
        <v>2028</v>
      </c>
    </row>
    <row r="1274" spans="1:6">
      <c r="A1274" s="9">
        <v>41270</v>
      </c>
      <c r="B1274">
        <v>60</v>
      </c>
      <c r="C1274">
        <v>62.5</v>
      </c>
      <c r="D1274">
        <v>60</v>
      </c>
      <c r="E1274">
        <v>60.25</v>
      </c>
      <c r="F1274">
        <v>5987</v>
      </c>
    </row>
    <row r="1275" spans="1:6">
      <c r="A1275" s="9">
        <v>41264</v>
      </c>
      <c r="B1275">
        <v>59.75</v>
      </c>
      <c r="C1275">
        <v>60</v>
      </c>
      <c r="D1275">
        <v>59</v>
      </c>
      <c r="E1275">
        <v>60</v>
      </c>
      <c r="F1275">
        <v>6396</v>
      </c>
    </row>
    <row r="1276" spans="1:6">
      <c r="A1276" s="9">
        <v>41263</v>
      </c>
      <c r="B1276">
        <v>59.5</v>
      </c>
      <c r="C1276">
        <v>59.5</v>
      </c>
      <c r="D1276">
        <v>58</v>
      </c>
      <c r="E1276">
        <v>59.5</v>
      </c>
      <c r="F1276">
        <v>3293</v>
      </c>
    </row>
    <row r="1277" spans="1:6">
      <c r="A1277" s="9">
        <v>41262</v>
      </c>
      <c r="B1277">
        <v>58.75</v>
      </c>
      <c r="C1277">
        <v>60</v>
      </c>
      <c r="D1277">
        <v>58.75</v>
      </c>
      <c r="E1277">
        <v>60</v>
      </c>
      <c r="F1277">
        <v>46383</v>
      </c>
    </row>
    <row r="1278" spans="1:6">
      <c r="A1278" s="9">
        <v>41261</v>
      </c>
      <c r="B1278">
        <v>57</v>
      </c>
      <c r="C1278">
        <v>64</v>
      </c>
      <c r="D1278">
        <v>57</v>
      </c>
      <c r="E1278">
        <v>60.25</v>
      </c>
      <c r="F1278">
        <v>136603</v>
      </c>
    </row>
    <row r="1279" spans="1:6">
      <c r="A1279" s="9">
        <v>41260</v>
      </c>
      <c r="B1279">
        <v>56.5</v>
      </c>
      <c r="C1279">
        <v>58</v>
      </c>
      <c r="D1279">
        <v>56.5</v>
      </c>
      <c r="E1279">
        <v>58</v>
      </c>
      <c r="F1279">
        <v>129782</v>
      </c>
    </row>
    <row r="1280" spans="1:6">
      <c r="A1280" s="9">
        <v>41257</v>
      </c>
      <c r="B1280">
        <v>58.75</v>
      </c>
      <c r="C1280">
        <v>58.75</v>
      </c>
      <c r="D1280">
        <v>56</v>
      </c>
      <c r="E1280">
        <v>57.5</v>
      </c>
      <c r="F1280">
        <v>18338</v>
      </c>
    </row>
    <row r="1281" spans="1:6">
      <c r="A1281" s="9">
        <v>41256</v>
      </c>
      <c r="B1281">
        <v>58</v>
      </c>
      <c r="C1281">
        <v>58.75</v>
      </c>
      <c r="D1281">
        <v>57.75</v>
      </c>
      <c r="E1281">
        <v>58.75</v>
      </c>
      <c r="F1281">
        <v>40892</v>
      </c>
    </row>
    <row r="1282" spans="1:6">
      <c r="A1282" s="9">
        <v>41255</v>
      </c>
      <c r="B1282">
        <v>57</v>
      </c>
      <c r="C1282">
        <v>59</v>
      </c>
      <c r="D1282">
        <v>56.5</v>
      </c>
      <c r="E1282">
        <v>58</v>
      </c>
      <c r="F1282">
        <v>68868</v>
      </c>
    </row>
    <row r="1283" spans="1:6">
      <c r="A1283" s="9">
        <v>41254</v>
      </c>
      <c r="B1283">
        <v>56.5</v>
      </c>
      <c r="C1283">
        <v>57.5</v>
      </c>
      <c r="D1283">
        <v>54.5</v>
      </c>
      <c r="E1283">
        <v>56.5</v>
      </c>
      <c r="F1283">
        <v>34103</v>
      </c>
    </row>
    <row r="1284" spans="1:6">
      <c r="A1284" s="9">
        <v>41253</v>
      </c>
      <c r="B1284">
        <v>55.5</v>
      </c>
      <c r="C1284">
        <v>55.75</v>
      </c>
      <c r="D1284">
        <v>54.75</v>
      </c>
      <c r="E1284">
        <v>55.5</v>
      </c>
      <c r="F1284">
        <v>10647</v>
      </c>
    </row>
    <row r="1285" spans="1:6">
      <c r="A1285" s="9">
        <v>41250</v>
      </c>
      <c r="B1285">
        <v>53.5</v>
      </c>
      <c r="C1285">
        <v>55</v>
      </c>
      <c r="D1285">
        <v>53.5</v>
      </c>
      <c r="E1285">
        <v>54.5</v>
      </c>
      <c r="F1285">
        <v>15418</v>
      </c>
    </row>
    <row r="1286" spans="1:6">
      <c r="A1286" s="9">
        <v>41249</v>
      </c>
      <c r="B1286">
        <v>53.25</v>
      </c>
      <c r="C1286">
        <v>53.75</v>
      </c>
      <c r="D1286">
        <v>53</v>
      </c>
      <c r="E1286">
        <v>53.25</v>
      </c>
      <c r="F1286">
        <v>28556</v>
      </c>
    </row>
    <row r="1287" spans="1:6">
      <c r="A1287" s="9">
        <v>41248</v>
      </c>
      <c r="B1287">
        <v>52.75</v>
      </c>
      <c r="C1287">
        <v>54.25</v>
      </c>
      <c r="D1287">
        <v>52.75</v>
      </c>
      <c r="E1287">
        <v>53</v>
      </c>
      <c r="F1287">
        <v>26864</v>
      </c>
    </row>
    <row r="1288" spans="1:6">
      <c r="A1288" s="9">
        <v>41247</v>
      </c>
      <c r="B1288">
        <v>51.75</v>
      </c>
      <c r="C1288">
        <v>54.5</v>
      </c>
      <c r="D1288">
        <v>51.75</v>
      </c>
      <c r="E1288">
        <v>53</v>
      </c>
      <c r="F1288">
        <v>30859</v>
      </c>
    </row>
    <row r="1289" spans="1:6">
      <c r="A1289" s="9">
        <v>41246</v>
      </c>
      <c r="B1289">
        <v>54</v>
      </c>
      <c r="C1289">
        <v>56.5</v>
      </c>
      <c r="D1289">
        <v>51.5</v>
      </c>
      <c r="E1289">
        <v>51.5</v>
      </c>
      <c r="F1289">
        <v>36981</v>
      </c>
    </row>
    <row r="1290" spans="1:6">
      <c r="A1290" s="9">
        <v>41243</v>
      </c>
      <c r="B1290">
        <v>53</v>
      </c>
      <c r="C1290">
        <v>55.5</v>
      </c>
      <c r="D1290">
        <v>52.75</v>
      </c>
      <c r="E1290">
        <v>53.75</v>
      </c>
      <c r="F1290">
        <v>295998</v>
      </c>
    </row>
    <row r="1291" spans="1:6">
      <c r="A1291" s="9">
        <v>41242</v>
      </c>
      <c r="B1291">
        <v>51.75</v>
      </c>
      <c r="C1291">
        <v>53.75</v>
      </c>
      <c r="D1291">
        <v>51.75</v>
      </c>
      <c r="E1291">
        <v>53.5</v>
      </c>
      <c r="F1291">
        <v>9908</v>
      </c>
    </row>
    <row r="1292" spans="1:6">
      <c r="A1292" s="9">
        <v>41241</v>
      </c>
      <c r="B1292">
        <v>54</v>
      </c>
      <c r="C1292">
        <v>54.5</v>
      </c>
      <c r="D1292">
        <v>50</v>
      </c>
      <c r="E1292">
        <v>53</v>
      </c>
      <c r="F1292">
        <v>28085</v>
      </c>
    </row>
    <row r="1293" spans="1:6">
      <c r="A1293" s="9">
        <v>41240</v>
      </c>
      <c r="B1293">
        <v>53</v>
      </c>
      <c r="C1293">
        <v>53.75</v>
      </c>
      <c r="D1293">
        <v>51.5</v>
      </c>
      <c r="E1293">
        <v>53.25</v>
      </c>
      <c r="F1293">
        <v>41404</v>
      </c>
    </row>
    <row r="1294" spans="1:6">
      <c r="A1294" s="9">
        <v>41239</v>
      </c>
      <c r="B1294">
        <v>54</v>
      </c>
      <c r="C1294">
        <v>55</v>
      </c>
      <c r="D1294">
        <v>51.75</v>
      </c>
      <c r="E1294">
        <v>51.75</v>
      </c>
      <c r="F1294">
        <v>26882</v>
      </c>
    </row>
    <row r="1295" spans="1:6">
      <c r="A1295" s="9">
        <v>41236</v>
      </c>
      <c r="B1295">
        <v>55</v>
      </c>
      <c r="C1295">
        <v>55</v>
      </c>
      <c r="D1295">
        <v>53.5</v>
      </c>
      <c r="E1295">
        <v>54</v>
      </c>
      <c r="F1295">
        <v>21850</v>
      </c>
    </row>
    <row r="1296" spans="1:6">
      <c r="A1296" s="9">
        <v>41235</v>
      </c>
      <c r="B1296">
        <v>53</v>
      </c>
      <c r="C1296">
        <v>53</v>
      </c>
      <c r="D1296">
        <v>52</v>
      </c>
      <c r="E1296">
        <v>53</v>
      </c>
      <c r="F1296">
        <v>49150</v>
      </c>
    </row>
    <row r="1297" spans="1:6">
      <c r="A1297" s="9">
        <v>41234</v>
      </c>
      <c r="B1297">
        <v>52</v>
      </c>
      <c r="C1297">
        <v>52.5</v>
      </c>
      <c r="D1297">
        <v>52</v>
      </c>
      <c r="E1297">
        <v>52.5</v>
      </c>
      <c r="F1297">
        <v>39976</v>
      </c>
    </row>
    <row r="1298" spans="1:6">
      <c r="A1298" s="9">
        <v>41233</v>
      </c>
      <c r="B1298">
        <v>50.5</v>
      </c>
      <c r="C1298">
        <v>51.75</v>
      </c>
      <c r="D1298">
        <v>50.5</v>
      </c>
      <c r="E1298">
        <v>51.5</v>
      </c>
      <c r="F1298">
        <v>329675</v>
      </c>
    </row>
    <row r="1299" spans="1:6">
      <c r="A1299" s="9">
        <v>41232</v>
      </c>
      <c r="B1299">
        <v>49</v>
      </c>
      <c r="C1299">
        <v>51.5</v>
      </c>
      <c r="D1299">
        <v>49</v>
      </c>
      <c r="E1299">
        <v>50.5</v>
      </c>
      <c r="F1299">
        <v>30113</v>
      </c>
    </row>
    <row r="1300" spans="1:6">
      <c r="A1300" s="9">
        <v>41229</v>
      </c>
      <c r="B1300">
        <v>50.5</v>
      </c>
      <c r="C1300">
        <v>50.75</v>
      </c>
      <c r="D1300">
        <v>50.25</v>
      </c>
      <c r="E1300">
        <v>50.25</v>
      </c>
      <c r="F1300">
        <v>12712</v>
      </c>
    </row>
    <row r="1301" spans="1:6">
      <c r="A1301" s="9">
        <v>41228</v>
      </c>
      <c r="B1301">
        <v>51.5</v>
      </c>
      <c r="C1301">
        <v>51.5</v>
      </c>
      <c r="D1301">
        <v>50.5</v>
      </c>
      <c r="E1301">
        <v>50.5</v>
      </c>
      <c r="F1301">
        <v>86549</v>
      </c>
    </row>
    <row r="1302" spans="1:6">
      <c r="A1302" s="9">
        <v>41227</v>
      </c>
      <c r="B1302">
        <v>51</v>
      </c>
      <c r="C1302">
        <v>52</v>
      </c>
      <c r="D1302">
        <v>51</v>
      </c>
      <c r="E1302">
        <v>51.75</v>
      </c>
      <c r="F1302">
        <v>193409</v>
      </c>
    </row>
    <row r="1303" spans="1:6">
      <c r="A1303" s="9">
        <v>41226</v>
      </c>
      <c r="B1303">
        <v>52.5</v>
      </c>
      <c r="C1303">
        <v>52.5</v>
      </c>
      <c r="D1303">
        <v>51</v>
      </c>
      <c r="E1303">
        <v>52</v>
      </c>
      <c r="F1303">
        <v>37528</v>
      </c>
    </row>
    <row r="1304" spans="1:6">
      <c r="A1304" s="9">
        <v>41225</v>
      </c>
      <c r="B1304">
        <v>52</v>
      </c>
      <c r="C1304">
        <v>52</v>
      </c>
      <c r="D1304">
        <v>51</v>
      </c>
      <c r="E1304">
        <v>52</v>
      </c>
      <c r="F1304">
        <v>170399</v>
      </c>
    </row>
    <row r="1305" spans="1:6">
      <c r="A1305" s="9">
        <v>41222</v>
      </c>
      <c r="B1305">
        <v>52</v>
      </c>
      <c r="C1305">
        <v>52</v>
      </c>
      <c r="D1305">
        <v>50.75</v>
      </c>
      <c r="E1305">
        <v>50.75</v>
      </c>
      <c r="F1305">
        <v>5685</v>
      </c>
    </row>
    <row r="1306" spans="1:6">
      <c r="A1306" s="9">
        <v>41221</v>
      </c>
      <c r="B1306">
        <v>51</v>
      </c>
      <c r="C1306">
        <v>52</v>
      </c>
      <c r="D1306">
        <v>51</v>
      </c>
      <c r="E1306">
        <v>51.25</v>
      </c>
      <c r="F1306">
        <v>18780</v>
      </c>
    </row>
    <row r="1307" spans="1:6">
      <c r="A1307" s="9">
        <v>41220</v>
      </c>
      <c r="B1307">
        <v>51</v>
      </c>
      <c r="C1307">
        <v>52</v>
      </c>
      <c r="D1307">
        <v>51</v>
      </c>
      <c r="E1307">
        <v>51</v>
      </c>
      <c r="F1307">
        <v>56314</v>
      </c>
    </row>
    <row r="1308" spans="1:6">
      <c r="A1308" s="9">
        <v>41219</v>
      </c>
      <c r="B1308">
        <v>49.2</v>
      </c>
      <c r="C1308">
        <v>51</v>
      </c>
      <c r="D1308">
        <v>49.2</v>
      </c>
      <c r="E1308">
        <v>50.75</v>
      </c>
      <c r="F1308">
        <v>56372</v>
      </c>
    </row>
    <row r="1309" spans="1:6">
      <c r="A1309" s="9">
        <v>41218</v>
      </c>
      <c r="B1309">
        <v>49.9</v>
      </c>
      <c r="C1309">
        <v>49.9</v>
      </c>
      <c r="D1309">
        <v>48.7</v>
      </c>
      <c r="E1309">
        <v>49</v>
      </c>
      <c r="F1309">
        <v>27034</v>
      </c>
    </row>
    <row r="1310" spans="1:6">
      <c r="A1310" s="9">
        <v>41215</v>
      </c>
      <c r="B1310">
        <v>48.5</v>
      </c>
      <c r="C1310">
        <v>48.8</v>
      </c>
      <c r="D1310">
        <v>48.5</v>
      </c>
      <c r="E1310">
        <v>48.5</v>
      </c>
      <c r="F1310">
        <v>18833</v>
      </c>
    </row>
    <row r="1311" spans="1:6">
      <c r="A1311" s="9">
        <v>41214</v>
      </c>
      <c r="B1311">
        <v>48.2</v>
      </c>
      <c r="C1311">
        <v>48.9</v>
      </c>
      <c r="D1311">
        <v>48.2</v>
      </c>
      <c r="E1311">
        <v>48.5</v>
      </c>
      <c r="F1311">
        <v>2800</v>
      </c>
    </row>
    <row r="1312" spans="1:6">
      <c r="A1312" s="9">
        <v>41213</v>
      </c>
      <c r="B1312">
        <v>48.5</v>
      </c>
      <c r="C1312">
        <v>48.8</v>
      </c>
      <c r="D1312">
        <v>48.5</v>
      </c>
      <c r="E1312">
        <v>48.5</v>
      </c>
      <c r="F1312">
        <v>8459</v>
      </c>
    </row>
    <row r="1313" spans="1:6">
      <c r="A1313" s="9">
        <v>41212</v>
      </c>
      <c r="B1313">
        <v>46</v>
      </c>
      <c r="C1313">
        <v>48.5</v>
      </c>
      <c r="D1313">
        <v>46</v>
      </c>
      <c r="E1313">
        <v>48.2</v>
      </c>
      <c r="F1313">
        <v>86940</v>
      </c>
    </row>
    <row r="1314" spans="1:6">
      <c r="A1314" s="9">
        <v>41211</v>
      </c>
      <c r="B1314">
        <v>48</v>
      </c>
      <c r="C1314">
        <v>48</v>
      </c>
      <c r="D1314">
        <v>46.6</v>
      </c>
      <c r="E1314">
        <v>47.6</v>
      </c>
      <c r="F1314">
        <v>110792</v>
      </c>
    </row>
    <row r="1315" spans="1:6">
      <c r="A1315" s="9">
        <v>41208</v>
      </c>
      <c r="B1315">
        <v>46.5</v>
      </c>
      <c r="C1315">
        <v>47.5</v>
      </c>
      <c r="D1315">
        <v>46.5</v>
      </c>
      <c r="E1315">
        <v>47.5</v>
      </c>
      <c r="F1315">
        <v>19956</v>
      </c>
    </row>
    <row r="1316" spans="1:6">
      <c r="A1316" s="9">
        <v>41207</v>
      </c>
      <c r="B1316">
        <v>46.6</v>
      </c>
      <c r="C1316">
        <v>48</v>
      </c>
      <c r="D1316">
        <v>46.6</v>
      </c>
      <c r="E1316">
        <v>47.6</v>
      </c>
      <c r="F1316">
        <v>6509</v>
      </c>
    </row>
    <row r="1317" spans="1:6">
      <c r="A1317" s="9">
        <v>41206</v>
      </c>
      <c r="B1317">
        <v>46.8</v>
      </c>
      <c r="C1317">
        <v>47</v>
      </c>
      <c r="D1317">
        <v>46.8</v>
      </c>
      <c r="E1317">
        <v>46.8</v>
      </c>
      <c r="F1317">
        <v>2060</v>
      </c>
    </row>
    <row r="1318" spans="1:6">
      <c r="A1318" s="9">
        <v>41205</v>
      </c>
      <c r="B1318">
        <v>46.8</v>
      </c>
      <c r="C1318">
        <v>47.2</v>
      </c>
      <c r="D1318">
        <v>46.7</v>
      </c>
      <c r="E1318">
        <v>47.2</v>
      </c>
      <c r="F1318">
        <v>1367</v>
      </c>
    </row>
    <row r="1319" spans="1:6">
      <c r="A1319" s="9">
        <v>41204</v>
      </c>
      <c r="B1319">
        <v>46</v>
      </c>
      <c r="C1319">
        <v>47.7</v>
      </c>
      <c r="D1319">
        <v>46</v>
      </c>
      <c r="E1319">
        <v>46.1</v>
      </c>
      <c r="F1319">
        <v>7153</v>
      </c>
    </row>
    <row r="1320" spans="1:6">
      <c r="A1320" s="9">
        <v>41201</v>
      </c>
      <c r="B1320">
        <v>46.6</v>
      </c>
      <c r="C1320">
        <v>47.9</v>
      </c>
      <c r="D1320">
        <v>46.5</v>
      </c>
      <c r="E1320">
        <v>46.5</v>
      </c>
      <c r="F1320">
        <v>13807</v>
      </c>
    </row>
    <row r="1321" spans="1:6">
      <c r="A1321" s="9">
        <v>41200</v>
      </c>
      <c r="B1321">
        <v>47</v>
      </c>
      <c r="C1321">
        <v>47</v>
      </c>
      <c r="D1321">
        <v>45.7</v>
      </c>
      <c r="E1321">
        <v>45.7</v>
      </c>
      <c r="F1321">
        <v>2500</v>
      </c>
    </row>
    <row r="1322" spans="1:6">
      <c r="A1322" s="9">
        <v>41199</v>
      </c>
      <c r="B1322">
        <v>47.2</v>
      </c>
      <c r="C1322">
        <v>47.2</v>
      </c>
      <c r="D1322">
        <v>46.5</v>
      </c>
      <c r="E1322">
        <v>46.5</v>
      </c>
      <c r="F1322">
        <v>5778</v>
      </c>
    </row>
    <row r="1323" spans="1:6">
      <c r="A1323" s="9">
        <v>41198</v>
      </c>
      <c r="B1323">
        <v>47.3</v>
      </c>
      <c r="C1323">
        <v>47.7</v>
      </c>
      <c r="D1323">
        <v>47.1</v>
      </c>
      <c r="E1323">
        <v>47.2</v>
      </c>
      <c r="F1323">
        <v>17592</v>
      </c>
    </row>
    <row r="1324" spans="1:6">
      <c r="A1324" s="9">
        <v>41197</v>
      </c>
      <c r="B1324">
        <v>47.5</v>
      </c>
      <c r="C1324">
        <v>47.6</v>
      </c>
      <c r="D1324">
        <v>47.2</v>
      </c>
      <c r="E1324">
        <v>47.2</v>
      </c>
      <c r="F1324">
        <v>2718</v>
      </c>
    </row>
    <row r="1325" spans="1:6">
      <c r="A1325" s="9">
        <v>41194</v>
      </c>
      <c r="B1325">
        <v>48</v>
      </c>
      <c r="C1325">
        <v>48</v>
      </c>
      <c r="D1325">
        <v>47.4</v>
      </c>
      <c r="E1325">
        <v>47.4</v>
      </c>
      <c r="F1325">
        <v>112848</v>
      </c>
    </row>
    <row r="1326" spans="1:6">
      <c r="A1326" s="9">
        <v>41193</v>
      </c>
      <c r="B1326">
        <v>48</v>
      </c>
      <c r="C1326">
        <v>48</v>
      </c>
      <c r="D1326">
        <v>47.3</v>
      </c>
      <c r="E1326">
        <v>47.3</v>
      </c>
      <c r="F1326">
        <v>21432</v>
      </c>
    </row>
    <row r="1327" spans="1:6">
      <c r="A1327" s="9">
        <v>41192</v>
      </c>
      <c r="B1327">
        <v>48.7</v>
      </c>
      <c r="C1327">
        <v>48.7</v>
      </c>
      <c r="D1327">
        <v>47.7</v>
      </c>
      <c r="E1327">
        <v>47.7</v>
      </c>
      <c r="F1327">
        <v>312</v>
      </c>
    </row>
    <row r="1328" spans="1:6">
      <c r="A1328" s="9">
        <v>41191</v>
      </c>
      <c r="B1328">
        <v>49</v>
      </c>
      <c r="C1328">
        <v>49</v>
      </c>
      <c r="D1328">
        <v>47.7</v>
      </c>
      <c r="E1328">
        <v>48.3</v>
      </c>
      <c r="F1328">
        <v>1735</v>
      </c>
    </row>
    <row r="1329" spans="1:6">
      <c r="A1329" s="9">
        <v>41190</v>
      </c>
      <c r="B1329">
        <v>48.5</v>
      </c>
      <c r="C1329">
        <v>48.6</v>
      </c>
      <c r="D1329">
        <v>48</v>
      </c>
      <c r="E1329">
        <v>48.2</v>
      </c>
      <c r="F1329">
        <v>2956</v>
      </c>
    </row>
    <row r="1330" spans="1:6">
      <c r="A1330" s="9">
        <v>41187</v>
      </c>
      <c r="B1330">
        <v>48</v>
      </c>
      <c r="C1330">
        <v>48.6</v>
      </c>
      <c r="D1330">
        <v>47.7</v>
      </c>
      <c r="E1330">
        <v>48.5</v>
      </c>
      <c r="F1330">
        <v>35317</v>
      </c>
    </row>
    <row r="1331" spans="1:6">
      <c r="A1331" s="9">
        <v>41186</v>
      </c>
      <c r="B1331">
        <v>47.3</v>
      </c>
      <c r="C1331">
        <v>48.5</v>
      </c>
      <c r="D1331">
        <v>47.3</v>
      </c>
      <c r="E1331">
        <v>48.5</v>
      </c>
      <c r="F1331">
        <v>7811</v>
      </c>
    </row>
    <row r="1332" spans="1:6">
      <c r="A1332" s="9">
        <v>41185</v>
      </c>
      <c r="B1332">
        <v>48</v>
      </c>
      <c r="C1332">
        <v>48.7</v>
      </c>
      <c r="D1332">
        <v>47.2</v>
      </c>
      <c r="E1332">
        <v>47.2</v>
      </c>
      <c r="F1332">
        <v>24555</v>
      </c>
    </row>
    <row r="1333" spans="1:6">
      <c r="A1333" s="9">
        <v>41184</v>
      </c>
      <c r="B1333">
        <v>47</v>
      </c>
      <c r="C1333">
        <v>49.3</v>
      </c>
      <c r="D1333">
        <v>47</v>
      </c>
      <c r="E1333">
        <v>48</v>
      </c>
      <c r="F1333">
        <v>6058</v>
      </c>
    </row>
    <row r="1334" spans="1:6">
      <c r="A1334" s="9">
        <v>41183</v>
      </c>
      <c r="B1334">
        <v>47.5</v>
      </c>
      <c r="C1334">
        <v>47.5</v>
      </c>
      <c r="D1334">
        <v>46.1</v>
      </c>
      <c r="E1334">
        <v>46.1</v>
      </c>
      <c r="F1334">
        <v>18033</v>
      </c>
    </row>
    <row r="1335" spans="1:6">
      <c r="A1335" s="9">
        <v>41180</v>
      </c>
      <c r="B1335">
        <v>46.4</v>
      </c>
      <c r="C1335">
        <v>47.3</v>
      </c>
      <c r="D1335">
        <v>46.2</v>
      </c>
      <c r="E1335">
        <v>46.9</v>
      </c>
      <c r="F1335">
        <v>12571</v>
      </c>
    </row>
    <row r="1336" spans="1:6">
      <c r="A1336" s="9">
        <v>41179</v>
      </c>
      <c r="B1336">
        <v>46.5</v>
      </c>
      <c r="C1336">
        <v>46.5</v>
      </c>
      <c r="D1336">
        <v>46.1</v>
      </c>
      <c r="E1336">
        <v>46.1</v>
      </c>
      <c r="F1336">
        <v>2681</v>
      </c>
    </row>
    <row r="1337" spans="1:6">
      <c r="A1337" s="9">
        <v>41178</v>
      </c>
      <c r="B1337">
        <v>46.5</v>
      </c>
      <c r="C1337">
        <v>47.2</v>
      </c>
      <c r="D1337">
        <v>46.1</v>
      </c>
      <c r="E1337">
        <v>46.1</v>
      </c>
      <c r="F1337">
        <v>898</v>
      </c>
    </row>
    <row r="1338" spans="1:6">
      <c r="A1338" s="9">
        <v>41177</v>
      </c>
      <c r="B1338">
        <v>46.6</v>
      </c>
      <c r="C1338">
        <v>49.6</v>
      </c>
      <c r="D1338">
        <v>46.4</v>
      </c>
      <c r="E1338">
        <v>46.6</v>
      </c>
      <c r="F1338">
        <v>7994</v>
      </c>
    </row>
    <row r="1339" spans="1:6">
      <c r="A1339" s="9">
        <v>41176</v>
      </c>
      <c r="B1339">
        <v>50</v>
      </c>
      <c r="C1339">
        <v>50</v>
      </c>
      <c r="D1339">
        <v>46.6</v>
      </c>
      <c r="E1339">
        <v>46.6</v>
      </c>
      <c r="F1339">
        <v>6046</v>
      </c>
    </row>
    <row r="1340" spans="1:6">
      <c r="A1340" s="9">
        <v>41173</v>
      </c>
      <c r="B1340">
        <v>47.8</v>
      </c>
      <c r="C1340">
        <v>49.5</v>
      </c>
      <c r="D1340">
        <v>46.5</v>
      </c>
      <c r="E1340">
        <v>49.5</v>
      </c>
      <c r="F1340">
        <v>18505</v>
      </c>
    </row>
    <row r="1341" spans="1:6">
      <c r="A1341" s="9">
        <v>41172</v>
      </c>
      <c r="B1341">
        <v>47</v>
      </c>
      <c r="C1341">
        <v>47.6</v>
      </c>
      <c r="D1341">
        <v>46.2</v>
      </c>
      <c r="E1341">
        <v>46.2</v>
      </c>
      <c r="F1341">
        <v>11503</v>
      </c>
    </row>
    <row r="1342" spans="1:6">
      <c r="A1342" s="9">
        <v>41171</v>
      </c>
      <c r="B1342">
        <v>47.8</v>
      </c>
      <c r="C1342">
        <v>48.8</v>
      </c>
      <c r="D1342">
        <v>47.4</v>
      </c>
      <c r="E1342">
        <v>47.4</v>
      </c>
      <c r="F1342">
        <v>11695</v>
      </c>
    </row>
    <row r="1343" spans="1:6">
      <c r="A1343" s="9">
        <v>41170</v>
      </c>
      <c r="B1343">
        <v>49.6</v>
      </c>
      <c r="C1343">
        <v>51.5</v>
      </c>
      <c r="D1343">
        <v>47.1</v>
      </c>
      <c r="E1343">
        <v>47.8</v>
      </c>
      <c r="F1343">
        <v>15463</v>
      </c>
    </row>
    <row r="1344" spans="1:6">
      <c r="A1344" s="9">
        <v>41169</v>
      </c>
      <c r="B1344">
        <v>49.9</v>
      </c>
      <c r="C1344">
        <v>49.9</v>
      </c>
      <c r="D1344">
        <v>47.5</v>
      </c>
      <c r="E1344">
        <v>47.9</v>
      </c>
      <c r="F1344">
        <v>5589</v>
      </c>
    </row>
    <row r="1345" spans="1:6">
      <c r="A1345" s="9">
        <v>41166</v>
      </c>
      <c r="B1345">
        <v>48.5</v>
      </c>
      <c r="C1345">
        <v>49.1</v>
      </c>
      <c r="D1345">
        <v>47.1</v>
      </c>
      <c r="E1345">
        <v>48.6</v>
      </c>
      <c r="F1345">
        <v>119712</v>
      </c>
    </row>
    <row r="1346" spans="1:6">
      <c r="A1346" s="9">
        <v>41165</v>
      </c>
      <c r="B1346">
        <v>48</v>
      </c>
      <c r="C1346">
        <v>48.5</v>
      </c>
      <c r="D1346">
        <v>47.1</v>
      </c>
      <c r="E1346">
        <v>47.1</v>
      </c>
      <c r="F1346">
        <v>147611</v>
      </c>
    </row>
    <row r="1347" spans="1:6">
      <c r="A1347" s="9">
        <v>41164</v>
      </c>
      <c r="B1347">
        <v>48.6</v>
      </c>
      <c r="C1347">
        <v>50</v>
      </c>
      <c r="D1347">
        <v>48</v>
      </c>
      <c r="E1347">
        <v>48</v>
      </c>
      <c r="F1347">
        <v>10868</v>
      </c>
    </row>
    <row r="1348" spans="1:6">
      <c r="A1348" s="9">
        <v>41163</v>
      </c>
      <c r="B1348">
        <v>50</v>
      </c>
      <c r="C1348">
        <v>50</v>
      </c>
      <c r="D1348">
        <v>48</v>
      </c>
      <c r="E1348">
        <v>48.5</v>
      </c>
      <c r="F1348">
        <v>12206</v>
      </c>
    </row>
    <row r="1349" spans="1:6">
      <c r="A1349" s="9">
        <v>41162</v>
      </c>
      <c r="B1349">
        <v>52</v>
      </c>
      <c r="C1349">
        <v>52</v>
      </c>
      <c r="D1349">
        <v>49.4</v>
      </c>
      <c r="E1349">
        <v>49.4</v>
      </c>
      <c r="F1349">
        <v>88333</v>
      </c>
    </row>
    <row r="1350" spans="1:6">
      <c r="A1350" s="9">
        <v>41159</v>
      </c>
      <c r="B1350">
        <v>48.5</v>
      </c>
      <c r="C1350">
        <v>52</v>
      </c>
      <c r="D1350">
        <v>48.4</v>
      </c>
      <c r="E1350">
        <v>50</v>
      </c>
      <c r="F1350">
        <v>14067</v>
      </c>
    </row>
    <row r="1351" spans="1:6">
      <c r="A1351" s="9">
        <v>41158</v>
      </c>
      <c r="B1351">
        <v>48.8</v>
      </c>
      <c r="C1351">
        <v>48.8</v>
      </c>
      <c r="D1351">
        <v>48</v>
      </c>
      <c r="E1351">
        <v>48.5</v>
      </c>
      <c r="F1351">
        <v>8232</v>
      </c>
    </row>
    <row r="1352" spans="1:6">
      <c r="A1352" s="9">
        <v>41157</v>
      </c>
      <c r="B1352">
        <v>48</v>
      </c>
      <c r="C1352">
        <v>48.3</v>
      </c>
      <c r="D1352">
        <v>48</v>
      </c>
      <c r="E1352">
        <v>48.3</v>
      </c>
      <c r="F1352">
        <v>96943</v>
      </c>
    </row>
    <row r="1353" spans="1:6">
      <c r="A1353" s="9">
        <v>41156</v>
      </c>
      <c r="B1353">
        <v>46</v>
      </c>
      <c r="C1353">
        <v>48.8</v>
      </c>
      <c r="D1353">
        <v>45.9</v>
      </c>
      <c r="E1353">
        <v>48</v>
      </c>
      <c r="F1353">
        <v>75193</v>
      </c>
    </row>
    <row r="1354" spans="1:6">
      <c r="A1354" s="9">
        <v>41155</v>
      </c>
      <c r="B1354">
        <v>47.8</v>
      </c>
      <c r="C1354">
        <v>48</v>
      </c>
      <c r="D1354">
        <v>46</v>
      </c>
      <c r="E1354">
        <v>46</v>
      </c>
      <c r="F1354">
        <v>168622</v>
      </c>
    </row>
    <row r="1355" spans="1:6">
      <c r="A1355" s="9">
        <v>41152</v>
      </c>
      <c r="B1355">
        <v>47.1</v>
      </c>
      <c r="C1355">
        <v>48</v>
      </c>
      <c r="D1355">
        <v>45.9</v>
      </c>
      <c r="E1355">
        <v>45.9</v>
      </c>
      <c r="F1355">
        <v>4159</v>
      </c>
    </row>
    <row r="1356" spans="1:6">
      <c r="A1356" s="9">
        <v>41151</v>
      </c>
      <c r="B1356">
        <v>45</v>
      </c>
      <c r="C1356">
        <v>47</v>
      </c>
      <c r="D1356">
        <v>45</v>
      </c>
      <c r="E1356">
        <v>47</v>
      </c>
      <c r="F1356">
        <v>9895</v>
      </c>
    </row>
    <row r="1357" spans="1:6">
      <c r="A1357" s="9">
        <v>41150</v>
      </c>
      <c r="B1357">
        <v>45</v>
      </c>
      <c r="C1357">
        <v>46</v>
      </c>
      <c r="D1357">
        <v>45</v>
      </c>
      <c r="E1357">
        <v>45</v>
      </c>
      <c r="F1357">
        <v>1832</v>
      </c>
    </row>
    <row r="1358" spans="1:6">
      <c r="A1358" s="9">
        <v>41149</v>
      </c>
      <c r="B1358">
        <v>45.5</v>
      </c>
      <c r="C1358">
        <v>47</v>
      </c>
      <c r="D1358">
        <v>45</v>
      </c>
      <c r="E1358">
        <v>45</v>
      </c>
      <c r="F1358">
        <v>87696</v>
      </c>
    </row>
    <row r="1359" spans="1:6">
      <c r="A1359" s="9">
        <v>41148</v>
      </c>
      <c r="B1359">
        <v>45</v>
      </c>
      <c r="C1359">
        <v>46</v>
      </c>
      <c r="D1359">
        <v>45</v>
      </c>
      <c r="E1359">
        <v>45</v>
      </c>
      <c r="F1359">
        <v>3730</v>
      </c>
    </row>
    <row r="1360" spans="1:6">
      <c r="A1360" s="9">
        <v>41145</v>
      </c>
      <c r="B1360">
        <v>44.2</v>
      </c>
      <c r="C1360">
        <v>45.7</v>
      </c>
      <c r="D1360">
        <v>44.2</v>
      </c>
      <c r="E1360">
        <v>44.3</v>
      </c>
      <c r="F1360">
        <v>2465</v>
      </c>
    </row>
    <row r="1361" spans="1:6">
      <c r="A1361" s="9">
        <v>41144</v>
      </c>
      <c r="B1361">
        <v>44.2</v>
      </c>
      <c r="C1361">
        <v>44.2</v>
      </c>
      <c r="D1361">
        <v>44.2</v>
      </c>
      <c r="E1361">
        <v>44.2</v>
      </c>
      <c r="F1361">
        <v>29536</v>
      </c>
    </row>
    <row r="1362" spans="1:6">
      <c r="A1362" s="9">
        <v>41143</v>
      </c>
      <c r="B1362">
        <v>45.5</v>
      </c>
      <c r="C1362">
        <v>45.5</v>
      </c>
      <c r="D1362">
        <v>43.9</v>
      </c>
      <c r="E1362">
        <v>44.1</v>
      </c>
      <c r="F1362">
        <v>9762</v>
      </c>
    </row>
    <row r="1363" spans="1:6">
      <c r="A1363" s="9">
        <v>41142</v>
      </c>
      <c r="B1363">
        <v>45.3</v>
      </c>
      <c r="C1363">
        <v>46</v>
      </c>
      <c r="D1363">
        <v>43</v>
      </c>
      <c r="E1363">
        <v>43.5</v>
      </c>
      <c r="F1363">
        <v>4112</v>
      </c>
    </row>
    <row r="1364" spans="1:6">
      <c r="A1364" s="9">
        <v>41141</v>
      </c>
      <c r="B1364">
        <v>44.4</v>
      </c>
      <c r="C1364">
        <v>44.5</v>
      </c>
      <c r="D1364">
        <v>44.4</v>
      </c>
      <c r="E1364">
        <v>44.5</v>
      </c>
      <c r="F1364">
        <v>712</v>
      </c>
    </row>
    <row r="1365" spans="1:6">
      <c r="A1365" s="9">
        <v>41138</v>
      </c>
      <c r="B1365">
        <v>44.9</v>
      </c>
      <c r="C1365">
        <v>44.9</v>
      </c>
      <c r="D1365">
        <v>44.2</v>
      </c>
      <c r="E1365">
        <v>44.2</v>
      </c>
      <c r="F1365">
        <v>2127</v>
      </c>
    </row>
    <row r="1366" spans="1:6">
      <c r="A1366" s="9">
        <v>41137</v>
      </c>
      <c r="B1366">
        <v>45</v>
      </c>
      <c r="C1366">
        <v>45.1</v>
      </c>
      <c r="D1366">
        <v>44</v>
      </c>
      <c r="E1366">
        <v>44</v>
      </c>
      <c r="F1366">
        <v>58120</v>
      </c>
    </row>
    <row r="1367" spans="1:6">
      <c r="A1367" s="9">
        <v>41136</v>
      </c>
      <c r="B1367">
        <v>43.9</v>
      </c>
      <c r="C1367">
        <v>44</v>
      </c>
      <c r="D1367">
        <v>43.1</v>
      </c>
      <c r="E1367">
        <v>44</v>
      </c>
      <c r="F1367">
        <v>5625</v>
      </c>
    </row>
    <row r="1368" spans="1:6">
      <c r="A1368" s="9">
        <v>41135</v>
      </c>
      <c r="B1368">
        <v>43</v>
      </c>
      <c r="C1368">
        <v>44</v>
      </c>
      <c r="D1368">
        <v>43</v>
      </c>
      <c r="E1368">
        <v>43.5</v>
      </c>
      <c r="F1368">
        <v>5174</v>
      </c>
    </row>
    <row r="1369" spans="1:6">
      <c r="A1369" s="9">
        <v>41134</v>
      </c>
      <c r="B1369">
        <v>42.5</v>
      </c>
      <c r="C1369">
        <v>43.2</v>
      </c>
      <c r="D1369">
        <v>42.5</v>
      </c>
      <c r="E1369">
        <v>42.5</v>
      </c>
      <c r="F1369">
        <v>21716</v>
      </c>
    </row>
    <row r="1370" spans="1:6">
      <c r="A1370" s="9">
        <v>41131</v>
      </c>
      <c r="B1370">
        <v>42</v>
      </c>
      <c r="C1370">
        <v>43.2</v>
      </c>
      <c r="D1370">
        <v>42</v>
      </c>
      <c r="E1370">
        <v>43.2</v>
      </c>
      <c r="F1370">
        <v>1694</v>
      </c>
    </row>
    <row r="1371" spans="1:6">
      <c r="A1371" s="9">
        <v>41130</v>
      </c>
      <c r="B1371">
        <v>43.7</v>
      </c>
      <c r="C1371">
        <v>43.7</v>
      </c>
      <c r="D1371">
        <v>42</v>
      </c>
      <c r="E1371">
        <v>42</v>
      </c>
      <c r="F1371">
        <v>224</v>
      </c>
    </row>
    <row r="1372" spans="1:6">
      <c r="A1372" s="9">
        <v>41129</v>
      </c>
      <c r="B1372">
        <v>41.5</v>
      </c>
      <c r="C1372">
        <v>44</v>
      </c>
      <c r="D1372">
        <v>41.1</v>
      </c>
      <c r="E1372">
        <v>42</v>
      </c>
      <c r="F1372">
        <v>2492</v>
      </c>
    </row>
    <row r="1373" spans="1:6">
      <c r="A1373" s="9">
        <v>41128</v>
      </c>
      <c r="B1373">
        <v>43.1</v>
      </c>
      <c r="C1373">
        <v>43.1</v>
      </c>
      <c r="D1373">
        <v>41.9</v>
      </c>
      <c r="E1373">
        <v>41.9</v>
      </c>
      <c r="F1373">
        <v>296</v>
      </c>
    </row>
    <row r="1374" spans="1:6">
      <c r="A1374" s="9">
        <v>41127</v>
      </c>
      <c r="B1374">
        <v>43.2</v>
      </c>
      <c r="C1374">
        <v>43.2</v>
      </c>
      <c r="D1374">
        <v>43.1</v>
      </c>
      <c r="E1374">
        <v>43.1</v>
      </c>
      <c r="F1374">
        <v>100589</v>
      </c>
    </row>
    <row r="1375" spans="1:6">
      <c r="A1375" s="9">
        <v>41124</v>
      </c>
      <c r="B1375">
        <v>44.3</v>
      </c>
      <c r="C1375">
        <v>44.3</v>
      </c>
      <c r="D1375">
        <v>43</v>
      </c>
      <c r="E1375">
        <v>43</v>
      </c>
      <c r="F1375">
        <v>104080</v>
      </c>
    </row>
    <row r="1376" spans="1:6">
      <c r="A1376" s="9">
        <v>41123</v>
      </c>
      <c r="B1376">
        <v>44.8</v>
      </c>
      <c r="C1376">
        <v>44.8</v>
      </c>
      <c r="D1376">
        <v>44.1</v>
      </c>
      <c r="E1376">
        <v>44.4</v>
      </c>
      <c r="F1376">
        <v>2007</v>
      </c>
    </row>
    <row r="1377" spans="1:6">
      <c r="A1377" s="9">
        <v>41122</v>
      </c>
      <c r="B1377">
        <v>42</v>
      </c>
      <c r="C1377">
        <v>44.9</v>
      </c>
      <c r="D1377">
        <v>42</v>
      </c>
      <c r="E1377">
        <v>44.9</v>
      </c>
      <c r="F1377">
        <v>11441</v>
      </c>
    </row>
    <row r="1378" spans="1:6">
      <c r="A1378" s="9">
        <v>41121</v>
      </c>
      <c r="B1378">
        <v>44.8</v>
      </c>
      <c r="C1378">
        <v>44.8</v>
      </c>
      <c r="D1378">
        <v>44</v>
      </c>
      <c r="E1378">
        <v>44</v>
      </c>
      <c r="F1378">
        <v>6317</v>
      </c>
    </row>
    <row r="1379" spans="1:6">
      <c r="A1379" s="9">
        <v>41120</v>
      </c>
      <c r="B1379">
        <v>44.4</v>
      </c>
      <c r="C1379">
        <v>44.4</v>
      </c>
      <c r="D1379">
        <v>44.1</v>
      </c>
      <c r="E1379">
        <v>44.4</v>
      </c>
      <c r="F1379">
        <v>13298</v>
      </c>
    </row>
    <row r="1380" spans="1:6">
      <c r="A1380" s="9">
        <v>41117</v>
      </c>
      <c r="B1380">
        <v>41.1</v>
      </c>
      <c r="C1380">
        <v>44</v>
      </c>
      <c r="D1380">
        <v>41</v>
      </c>
      <c r="E1380">
        <v>44</v>
      </c>
      <c r="F1380">
        <v>1201</v>
      </c>
    </row>
    <row r="1381" spans="1:6">
      <c r="A1381" s="9">
        <v>41116</v>
      </c>
      <c r="B1381">
        <v>43</v>
      </c>
      <c r="C1381">
        <v>43.8</v>
      </c>
      <c r="D1381">
        <v>43</v>
      </c>
      <c r="E1381">
        <v>43.5</v>
      </c>
      <c r="F1381">
        <v>692</v>
      </c>
    </row>
    <row r="1382" spans="1:6">
      <c r="A1382" s="9">
        <v>41115</v>
      </c>
      <c r="B1382">
        <v>44</v>
      </c>
      <c r="C1382">
        <v>44</v>
      </c>
      <c r="D1382">
        <v>42.7</v>
      </c>
      <c r="E1382">
        <v>43.5</v>
      </c>
      <c r="F1382">
        <v>5743</v>
      </c>
    </row>
    <row r="1383" spans="1:6">
      <c r="A1383" s="9">
        <v>41114</v>
      </c>
      <c r="B1383">
        <v>41.1</v>
      </c>
      <c r="C1383">
        <v>44</v>
      </c>
      <c r="D1383">
        <v>41.1</v>
      </c>
      <c r="E1383">
        <v>44</v>
      </c>
      <c r="F1383">
        <v>275</v>
      </c>
    </row>
    <row r="1384" spans="1:6">
      <c r="A1384" s="9">
        <v>41113</v>
      </c>
      <c r="B1384">
        <v>42.6</v>
      </c>
      <c r="C1384">
        <v>44</v>
      </c>
      <c r="D1384">
        <v>42</v>
      </c>
      <c r="E1384">
        <v>42</v>
      </c>
      <c r="F1384">
        <v>14102</v>
      </c>
    </row>
    <row r="1385" spans="1:6">
      <c r="A1385" s="9">
        <v>41110</v>
      </c>
      <c r="B1385">
        <v>44.1</v>
      </c>
      <c r="C1385">
        <v>44.1</v>
      </c>
      <c r="D1385">
        <v>42.6</v>
      </c>
      <c r="E1385">
        <v>42.6</v>
      </c>
      <c r="F1385">
        <v>4716</v>
      </c>
    </row>
    <row r="1386" spans="1:6">
      <c r="A1386" s="9">
        <v>41109</v>
      </c>
      <c r="B1386">
        <v>43</v>
      </c>
      <c r="C1386">
        <v>44.1</v>
      </c>
      <c r="D1386">
        <v>43</v>
      </c>
      <c r="E1386">
        <v>43.7</v>
      </c>
      <c r="F1386">
        <v>25501</v>
      </c>
    </row>
    <row r="1387" spans="1:6">
      <c r="A1387" s="9">
        <v>41108</v>
      </c>
      <c r="B1387">
        <v>42.2</v>
      </c>
      <c r="C1387">
        <v>43.7</v>
      </c>
      <c r="D1387">
        <v>42</v>
      </c>
      <c r="E1387">
        <v>43.7</v>
      </c>
      <c r="F1387">
        <v>31661</v>
      </c>
    </row>
    <row r="1388" spans="1:6">
      <c r="A1388" s="9">
        <v>41107</v>
      </c>
      <c r="B1388">
        <v>42.6</v>
      </c>
      <c r="C1388">
        <v>43.7</v>
      </c>
      <c r="D1388">
        <v>42.6</v>
      </c>
      <c r="E1388">
        <v>42.7</v>
      </c>
      <c r="F1388">
        <v>769</v>
      </c>
    </row>
    <row r="1389" spans="1:6">
      <c r="A1389" s="9">
        <v>41103</v>
      </c>
      <c r="B1389">
        <v>43.5</v>
      </c>
      <c r="C1389">
        <v>43.5</v>
      </c>
      <c r="D1389">
        <v>42.5</v>
      </c>
      <c r="E1389">
        <v>42.6</v>
      </c>
      <c r="F1389">
        <v>6328</v>
      </c>
    </row>
    <row r="1390" spans="1:6">
      <c r="A1390" s="9">
        <v>41102</v>
      </c>
      <c r="B1390">
        <v>44.5</v>
      </c>
      <c r="C1390">
        <v>44.5</v>
      </c>
      <c r="D1390">
        <v>42.5</v>
      </c>
      <c r="E1390">
        <v>42.5</v>
      </c>
      <c r="F1390">
        <v>9369</v>
      </c>
    </row>
    <row r="1391" spans="1:6">
      <c r="A1391" s="9">
        <v>41101</v>
      </c>
      <c r="B1391">
        <v>43.5</v>
      </c>
      <c r="C1391">
        <v>44.1</v>
      </c>
      <c r="D1391">
        <v>43.2</v>
      </c>
      <c r="E1391">
        <v>43.2</v>
      </c>
      <c r="F1391">
        <v>8320</v>
      </c>
    </row>
    <row r="1392" spans="1:6">
      <c r="A1392" s="9">
        <v>41100</v>
      </c>
      <c r="B1392">
        <v>42.2</v>
      </c>
      <c r="C1392">
        <v>44.7</v>
      </c>
      <c r="D1392">
        <v>42.2</v>
      </c>
      <c r="E1392">
        <v>43.4</v>
      </c>
      <c r="F1392">
        <v>34558</v>
      </c>
    </row>
    <row r="1393" spans="1:6">
      <c r="A1393" s="9">
        <v>41099</v>
      </c>
      <c r="B1393">
        <v>42.5</v>
      </c>
      <c r="C1393">
        <v>44.8</v>
      </c>
      <c r="D1393">
        <v>41.8</v>
      </c>
      <c r="E1393">
        <v>44.8</v>
      </c>
      <c r="F1393">
        <v>25913</v>
      </c>
    </row>
    <row r="1394" spans="1:6">
      <c r="A1394" s="9">
        <v>41096</v>
      </c>
      <c r="B1394">
        <v>43</v>
      </c>
      <c r="C1394">
        <v>44.5</v>
      </c>
      <c r="D1394">
        <v>42.5</v>
      </c>
      <c r="E1394">
        <v>43</v>
      </c>
      <c r="F1394">
        <v>39262</v>
      </c>
    </row>
    <row r="1395" spans="1:6">
      <c r="A1395" s="9">
        <v>41095</v>
      </c>
      <c r="B1395">
        <v>43.5</v>
      </c>
      <c r="C1395">
        <v>43.5</v>
      </c>
      <c r="D1395">
        <v>43</v>
      </c>
      <c r="E1395">
        <v>43.5</v>
      </c>
      <c r="F1395">
        <v>3300</v>
      </c>
    </row>
    <row r="1396" spans="1:6">
      <c r="A1396" s="9">
        <v>41094</v>
      </c>
      <c r="B1396">
        <v>43</v>
      </c>
      <c r="C1396">
        <v>43.5</v>
      </c>
      <c r="D1396">
        <v>43</v>
      </c>
      <c r="E1396">
        <v>43</v>
      </c>
      <c r="F1396">
        <v>3049</v>
      </c>
    </row>
    <row r="1397" spans="1:6">
      <c r="A1397" s="9">
        <v>41093</v>
      </c>
      <c r="B1397">
        <v>43.2</v>
      </c>
      <c r="C1397">
        <v>43.5</v>
      </c>
      <c r="D1397">
        <v>43</v>
      </c>
      <c r="E1397">
        <v>43.5</v>
      </c>
      <c r="F1397">
        <v>464</v>
      </c>
    </row>
    <row r="1398" spans="1:6">
      <c r="A1398" s="9">
        <v>41092</v>
      </c>
      <c r="B1398">
        <v>43.2</v>
      </c>
      <c r="C1398">
        <v>44.5</v>
      </c>
      <c r="D1398">
        <v>43.2</v>
      </c>
      <c r="E1398">
        <v>44.5</v>
      </c>
      <c r="F1398">
        <v>2763</v>
      </c>
    </row>
    <row r="1399" spans="1:6">
      <c r="A1399" s="9">
        <v>41089</v>
      </c>
      <c r="B1399">
        <v>45</v>
      </c>
      <c r="C1399">
        <v>45</v>
      </c>
      <c r="D1399">
        <v>43</v>
      </c>
      <c r="E1399">
        <v>44.5</v>
      </c>
      <c r="F1399">
        <v>104980</v>
      </c>
    </row>
    <row r="1400" spans="1:6">
      <c r="A1400" s="9">
        <v>41088</v>
      </c>
      <c r="B1400">
        <v>43</v>
      </c>
      <c r="C1400">
        <v>44</v>
      </c>
      <c r="D1400">
        <v>43</v>
      </c>
      <c r="E1400">
        <v>43.5</v>
      </c>
      <c r="F1400">
        <v>42252</v>
      </c>
    </row>
    <row r="1401" spans="1:6">
      <c r="A1401" s="9">
        <v>41087</v>
      </c>
      <c r="B1401">
        <v>42</v>
      </c>
      <c r="C1401">
        <v>42.2</v>
      </c>
      <c r="D1401">
        <v>41.7</v>
      </c>
      <c r="E1401">
        <v>42</v>
      </c>
      <c r="F1401">
        <v>20750</v>
      </c>
    </row>
    <row r="1402" spans="1:6">
      <c r="A1402" s="9">
        <v>41086</v>
      </c>
      <c r="B1402">
        <v>42.5</v>
      </c>
      <c r="C1402">
        <v>42.5</v>
      </c>
      <c r="D1402">
        <v>41</v>
      </c>
      <c r="E1402">
        <v>41</v>
      </c>
      <c r="F1402">
        <v>6200</v>
      </c>
    </row>
    <row r="1403" spans="1:6">
      <c r="A1403" s="9">
        <v>41085</v>
      </c>
      <c r="B1403">
        <v>40</v>
      </c>
      <c r="C1403">
        <v>42.8</v>
      </c>
      <c r="D1403">
        <v>39.700000000000003</v>
      </c>
      <c r="E1403">
        <v>42.8</v>
      </c>
      <c r="F1403">
        <v>12238</v>
      </c>
    </row>
    <row r="1404" spans="1:6">
      <c r="A1404" s="9">
        <v>41082</v>
      </c>
      <c r="B1404">
        <v>40</v>
      </c>
      <c r="C1404">
        <v>40.5</v>
      </c>
      <c r="D1404">
        <v>39.700000000000003</v>
      </c>
      <c r="E1404">
        <v>39.700000000000003</v>
      </c>
      <c r="F1404">
        <v>4831</v>
      </c>
    </row>
    <row r="1405" spans="1:6">
      <c r="A1405" s="9">
        <v>41081</v>
      </c>
      <c r="B1405">
        <v>41.4</v>
      </c>
      <c r="C1405">
        <v>41.4</v>
      </c>
      <c r="D1405">
        <v>40.5</v>
      </c>
      <c r="E1405">
        <v>40.5</v>
      </c>
      <c r="F1405">
        <v>6138</v>
      </c>
    </row>
    <row r="1406" spans="1:6">
      <c r="A1406" s="9">
        <v>41080</v>
      </c>
      <c r="B1406">
        <v>42.5</v>
      </c>
      <c r="C1406">
        <v>42.5</v>
      </c>
      <c r="D1406">
        <v>42</v>
      </c>
      <c r="E1406">
        <v>42</v>
      </c>
      <c r="F1406">
        <v>653</v>
      </c>
    </row>
    <row r="1407" spans="1:6">
      <c r="A1407" s="9">
        <v>41079</v>
      </c>
      <c r="B1407">
        <v>40</v>
      </c>
      <c r="C1407">
        <v>43.1</v>
      </c>
      <c r="D1407">
        <v>40</v>
      </c>
      <c r="E1407">
        <v>43.1</v>
      </c>
      <c r="F1407">
        <v>9299</v>
      </c>
    </row>
    <row r="1408" spans="1:6">
      <c r="A1408" s="9">
        <v>41078</v>
      </c>
      <c r="B1408">
        <v>41.5</v>
      </c>
      <c r="C1408">
        <v>43.2</v>
      </c>
      <c r="D1408">
        <v>41.5</v>
      </c>
      <c r="E1408">
        <v>43.2</v>
      </c>
      <c r="F1408">
        <v>1341</v>
      </c>
    </row>
    <row r="1409" spans="1:6">
      <c r="A1409" s="9">
        <v>41075</v>
      </c>
      <c r="B1409">
        <v>43</v>
      </c>
      <c r="C1409">
        <v>43</v>
      </c>
      <c r="D1409">
        <v>41</v>
      </c>
      <c r="E1409">
        <v>41</v>
      </c>
      <c r="F1409">
        <v>433</v>
      </c>
    </row>
    <row r="1410" spans="1:6">
      <c r="A1410" s="9">
        <v>41074</v>
      </c>
      <c r="B1410">
        <v>41</v>
      </c>
      <c r="C1410">
        <v>42.1</v>
      </c>
      <c r="D1410">
        <v>40.5</v>
      </c>
      <c r="E1410">
        <v>42.1</v>
      </c>
      <c r="F1410">
        <v>705</v>
      </c>
    </row>
    <row r="1411" spans="1:6">
      <c r="A1411" s="9">
        <v>41073</v>
      </c>
      <c r="B1411">
        <v>42</v>
      </c>
      <c r="C1411">
        <v>42</v>
      </c>
      <c r="D1411">
        <v>37</v>
      </c>
      <c r="E1411">
        <v>40</v>
      </c>
      <c r="F1411">
        <v>12354</v>
      </c>
    </row>
    <row r="1412" spans="1:6">
      <c r="A1412" s="9">
        <v>41072</v>
      </c>
      <c r="B1412">
        <v>39.1</v>
      </c>
      <c r="C1412">
        <v>43</v>
      </c>
      <c r="D1412">
        <v>39.1</v>
      </c>
      <c r="E1412">
        <v>43</v>
      </c>
      <c r="F1412">
        <v>3831</v>
      </c>
    </row>
    <row r="1413" spans="1:6">
      <c r="A1413" s="9">
        <v>41071</v>
      </c>
      <c r="B1413">
        <v>41</v>
      </c>
      <c r="C1413">
        <v>43</v>
      </c>
      <c r="D1413">
        <v>41</v>
      </c>
      <c r="E1413">
        <v>41</v>
      </c>
      <c r="F1413">
        <v>8595</v>
      </c>
    </row>
    <row r="1414" spans="1:6">
      <c r="A1414" s="9">
        <v>41068</v>
      </c>
      <c r="B1414">
        <v>39.9</v>
      </c>
      <c r="C1414">
        <v>41.4</v>
      </c>
      <c r="D1414">
        <v>38.9</v>
      </c>
      <c r="E1414">
        <v>40.1</v>
      </c>
      <c r="F1414">
        <v>40280</v>
      </c>
    </row>
    <row r="1415" spans="1:6">
      <c r="A1415" s="9">
        <v>41067</v>
      </c>
      <c r="B1415">
        <v>39</v>
      </c>
      <c r="C1415">
        <v>39</v>
      </c>
      <c r="D1415">
        <v>39</v>
      </c>
      <c r="E1415">
        <v>39</v>
      </c>
      <c r="F1415">
        <v>38380</v>
      </c>
    </row>
    <row r="1416" spans="1:6">
      <c r="A1416" s="9">
        <v>41066</v>
      </c>
      <c r="B1416">
        <v>39.4</v>
      </c>
      <c r="C1416">
        <v>40</v>
      </c>
      <c r="D1416">
        <v>39.4</v>
      </c>
      <c r="E1416">
        <v>40</v>
      </c>
      <c r="F1416">
        <v>933</v>
      </c>
    </row>
    <row r="1417" spans="1:6">
      <c r="A1417" s="9">
        <v>41065</v>
      </c>
      <c r="B1417">
        <v>38</v>
      </c>
      <c r="C1417">
        <v>40</v>
      </c>
      <c r="D1417">
        <v>38</v>
      </c>
      <c r="E1417">
        <v>40</v>
      </c>
      <c r="F1417">
        <v>7259</v>
      </c>
    </row>
    <row r="1418" spans="1:6">
      <c r="A1418" s="9">
        <v>41064</v>
      </c>
      <c r="B1418">
        <v>38.9</v>
      </c>
      <c r="C1418">
        <v>38.9</v>
      </c>
      <c r="D1418">
        <v>38</v>
      </c>
      <c r="E1418">
        <v>38</v>
      </c>
      <c r="F1418">
        <v>27406</v>
      </c>
    </row>
    <row r="1419" spans="1:6">
      <c r="A1419" s="9">
        <v>41061</v>
      </c>
      <c r="B1419">
        <v>38.299999999999997</v>
      </c>
      <c r="C1419">
        <v>39</v>
      </c>
      <c r="D1419">
        <v>38.299999999999997</v>
      </c>
      <c r="E1419">
        <v>39</v>
      </c>
      <c r="F1419">
        <v>14789</v>
      </c>
    </row>
    <row r="1420" spans="1:6">
      <c r="A1420" s="9">
        <v>41060</v>
      </c>
      <c r="B1420">
        <v>39.5</v>
      </c>
      <c r="C1420">
        <v>40</v>
      </c>
      <c r="D1420">
        <v>38.9</v>
      </c>
      <c r="E1420">
        <v>40</v>
      </c>
      <c r="F1420">
        <v>18559</v>
      </c>
    </row>
    <row r="1421" spans="1:6">
      <c r="A1421" s="9">
        <v>41059</v>
      </c>
      <c r="B1421">
        <v>38.5</v>
      </c>
      <c r="C1421">
        <v>38.5</v>
      </c>
      <c r="D1421">
        <v>38.5</v>
      </c>
      <c r="E1421">
        <v>38.5</v>
      </c>
      <c r="F1421">
        <v>38425</v>
      </c>
    </row>
    <row r="1422" spans="1:6">
      <c r="A1422" s="9">
        <v>41058</v>
      </c>
      <c r="B1422">
        <v>38</v>
      </c>
      <c r="C1422">
        <v>38</v>
      </c>
      <c r="D1422">
        <v>38</v>
      </c>
      <c r="E1422">
        <v>38</v>
      </c>
      <c r="F1422">
        <v>100097</v>
      </c>
    </row>
    <row r="1423" spans="1:6">
      <c r="A1423" s="9">
        <v>41054</v>
      </c>
      <c r="B1423">
        <v>39.9</v>
      </c>
      <c r="C1423">
        <v>39.9</v>
      </c>
      <c r="D1423">
        <v>38.700000000000003</v>
      </c>
      <c r="E1423">
        <v>39</v>
      </c>
      <c r="F1423">
        <v>58032</v>
      </c>
    </row>
    <row r="1424" spans="1:6">
      <c r="A1424" s="9">
        <v>41053</v>
      </c>
      <c r="B1424">
        <v>39.700000000000003</v>
      </c>
      <c r="C1424">
        <v>40</v>
      </c>
      <c r="D1424">
        <v>38.299999999999997</v>
      </c>
      <c r="E1424">
        <v>38.6</v>
      </c>
      <c r="F1424">
        <v>21891</v>
      </c>
    </row>
    <row r="1425" spans="1:6">
      <c r="A1425" s="9">
        <v>41052</v>
      </c>
      <c r="B1425">
        <v>39.700000000000003</v>
      </c>
      <c r="C1425">
        <v>39.700000000000003</v>
      </c>
      <c r="D1425">
        <v>38.5</v>
      </c>
      <c r="E1425">
        <v>39</v>
      </c>
      <c r="F1425">
        <v>7852</v>
      </c>
    </row>
    <row r="1426" spans="1:6">
      <c r="A1426" s="9">
        <v>41051</v>
      </c>
      <c r="B1426">
        <v>39</v>
      </c>
      <c r="C1426">
        <v>39</v>
      </c>
      <c r="D1426">
        <v>38.9</v>
      </c>
      <c r="E1426">
        <v>39</v>
      </c>
      <c r="F1426">
        <v>14947</v>
      </c>
    </row>
    <row r="1427" spans="1:6">
      <c r="A1427" s="9">
        <v>41050</v>
      </c>
      <c r="B1427">
        <v>39</v>
      </c>
      <c r="C1427">
        <v>39.700000000000003</v>
      </c>
      <c r="D1427">
        <v>39</v>
      </c>
      <c r="E1427">
        <v>39</v>
      </c>
      <c r="F1427">
        <v>29416</v>
      </c>
    </row>
    <row r="1428" spans="1:6">
      <c r="A1428" s="9">
        <v>41047</v>
      </c>
      <c r="B1428">
        <v>36.5</v>
      </c>
      <c r="C1428">
        <v>37.5</v>
      </c>
      <c r="D1428">
        <v>36.5</v>
      </c>
      <c r="E1428">
        <v>37</v>
      </c>
      <c r="F1428">
        <v>18131</v>
      </c>
    </row>
    <row r="1429" spans="1:6">
      <c r="A1429" s="9">
        <v>41045</v>
      </c>
      <c r="B1429">
        <v>37.5</v>
      </c>
      <c r="C1429">
        <v>39</v>
      </c>
      <c r="D1429">
        <v>36.6</v>
      </c>
      <c r="E1429">
        <v>36.6</v>
      </c>
      <c r="F1429">
        <v>3283</v>
      </c>
    </row>
    <row r="1430" spans="1:6">
      <c r="A1430" s="9">
        <v>41044</v>
      </c>
      <c r="B1430">
        <v>39</v>
      </c>
      <c r="C1430">
        <v>39.700000000000003</v>
      </c>
      <c r="D1430">
        <v>37.5</v>
      </c>
      <c r="E1430">
        <v>37.5</v>
      </c>
      <c r="F1430">
        <v>585</v>
      </c>
    </row>
    <row r="1431" spans="1:6">
      <c r="A1431" s="9">
        <v>41043</v>
      </c>
      <c r="B1431">
        <v>39</v>
      </c>
      <c r="C1431">
        <v>39</v>
      </c>
      <c r="D1431">
        <v>36.1</v>
      </c>
      <c r="E1431">
        <v>36.1</v>
      </c>
      <c r="F1431">
        <v>355</v>
      </c>
    </row>
    <row r="1432" spans="1:6">
      <c r="A1432" s="9">
        <v>41040</v>
      </c>
      <c r="B1432">
        <v>39</v>
      </c>
      <c r="C1432">
        <v>39</v>
      </c>
      <c r="D1432">
        <v>39</v>
      </c>
      <c r="E1432">
        <v>39</v>
      </c>
      <c r="F1432">
        <v>570</v>
      </c>
    </row>
    <row r="1433" spans="1:6">
      <c r="A1433" s="9">
        <v>41039</v>
      </c>
      <c r="B1433">
        <v>39.5</v>
      </c>
      <c r="C1433">
        <v>39.9</v>
      </c>
      <c r="D1433">
        <v>39</v>
      </c>
      <c r="E1433">
        <v>39</v>
      </c>
      <c r="F1433">
        <v>81846</v>
      </c>
    </row>
    <row r="1434" spans="1:6">
      <c r="A1434" s="9">
        <v>41038</v>
      </c>
      <c r="B1434">
        <v>40.9</v>
      </c>
      <c r="C1434">
        <v>40.9</v>
      </c>
      <c r="D1434">
        <v>39.4</v>
      </c>
      <c r="E1434">
        <v>39.5</v>
      </c>
      <c r="F1434">
        <v>35435</v>
      </c>
    </row>
    <row r="1435" spans="1:6">
      <c r="A1435" s="9">
        <v>41037</v>
      </c>
      <c r="B1435">
        <v>39.799999999999997</v>
      </c>
      <c r="C1435">
        <v>40.4</v>
      </c>
      <c r="D1435">
        <v>39.5</v>
      </c>
      <c r="E1435">
        <v>39.6</v>
      </c>
      <c r="F1435">
        <v>109874</v>
      </c>
    </row>
    <row r="1436" spans="1:6">
      <c r="A1436" s="9">
        <v>41036</v>
      </c>
      <c r="B1436">
        <v>39</v>
      </c>
      <c r="C1436">
        <v>39.799999999999997</v>
      </c>
      <c r="D1436">
        <v>39</v>
      </c>
      <c r="E1436">
        <v>39.799999999999997</v>
      </c>
      <c r="F1436">
        <v>6077</v>
      </c>
    </row>
    <row r="1437" spans="1:6">
      <c r="A1437" s="9">
        <v>41033</v>
      </c>
      <c r="B1437">
        <v>38.6</v>
      </c>
      <c r="C1437">
        <v>39.799999999999997</v>
      </c>
      <c r="D1437">
        <v>38.5</v>
      </c>
      <c r="E1437">
        <v>39.799999999999997</v>
      </c>
      <c r="F1437">
        <v>3844</v>
      </c>
    </row>
    <row r="1438" spans="1:6">
      <c r="A1438" s="9">
        <v>41032</v>
      </c>
      <c r="B1438">
        <v>38.6</v>
      </c>
      <c r="C1438">
        <v>38.6</v>
      </c>
      <c r="D1438">
        <v>38.6</v>
      </c>
      <c r="E1438">
        <v>38.6</v>
      </c>
      <c r="F1438">
        <v>301</v>
      </c>
    </row>
    <row r="1439" spans="1:6">
      <c r="A1439" s="9">
        <v>41031</v>
      </c>
      <c r="B1439">
        <v>39</v>
      </c>
      <c r="C1439">
        <v>40</v>
      </c>
      <c r="D1439">
        <v>38.5</v>
      </c>
      <c r="E1439">
        <v>40</v>
      </c>
      <c r="F1439">
        <v>5199</v>
      </c>
    </row>
    <row r="1440" spans="1:6">
      <c r="A1440" s="9">
        <v>41029</v>
      </c>
      <c r="B1440">
        <v>38.5</v>
      </c>
      <c r="C1440">
        <v>39.9</v>
      </c>
      <c r="D1440">
        <v>38</v>
      </c>
      <c r="E1440">
        <v>38.5</v>
      </c>
      <c r="F1440">
        <v>222488</v>
      </c>
    </row>
    <row r="1441" spans="1:6">
      <c r="A1441" s="9">
        <v>41026</v>
      </c>
      <c r="B1441">
        <v>37.5</v>
      </c>
      <c r="C1441">
        <v>38.1</v>
      </c>
      <c r="D1441">
        <v>37</v>
      </c>
      <c r="E1441">
        <v>38.1</v>
      </c>
      <c r="F1441">
        <v>35437</v>
      </c>
    </row>
    <row r="1442" spans="1:6">
      <c r="A1442" s="9">
        <v>41024</v>
      </c>
      <c r="B1442">
        <v>38</v>
      </c>
      <c r="C1442">
        <v>38.1</v>
      </c>
      <c r="D1442">
        <v>38</v>
      </c>
      <c r="E1442">
        <v>38</v>
      </c>
      <c r="F1442">
        <v>811</v>
      </c>
    </row>
    <row r="1443" spans="1:6">
      <c r="A1443" s="9">
        <v>41023</v>
      </c>
      <c r="B1443">
        <v>38</v>
      </c>
      <c r="C1443">
        <v>38</v>
      </c>
      <c r="D1443">
        <v>38</v>
      </c>
      <c r="E1443">
        <v>38</v>
      </c>
      <c r="F1443">
        <v>1</v>
      </c>
    </row>
    <row r="1444" spans="1:6">
      <c r="A1444" s="9">
        <v>41022</v>
      </c>
      <c r="B1444">
        <v>37.5</v>
      </c>
      <c r="C1444">
        <v>39</v>
      </c>
      <c r="D1444">
        <v>36.5</v>
      </c>
      <c r="E1444">
        <v>37.9</v>
      </c>
      <c r="F1444">
        <v>3497</v>
      </c>
    </row>
    <row r="1445" spans="1:6">
      <c r="A1445" s="9">
        <v>41019</v>
      </c>
      <c r="B1445">
        <v>37.799999999999997</v>
      </c>
      <c r="C1445">
        <v>38.9</v>
      </c>
      <c r="D1445">
        <v>37.799999999999997</v>
      </c>
      <c r="E1445">
        <v>37.799999999999997</v>
      </c>
      <c r="F1445">
        <v>42076</v>
      </c>
    </row>
    <row r="1446" spans="1:6">
      <c r="A1446" s="9">
        <v>41018</v>
      </c>
      <c r="B1446">
        <v>38.4</v>
      </c>
      <c r="C1446">
        <v>38.6</v>
      </c>
      <c r="D1446">
        <v>38</v>
      </c>
      <c r="E1446">
        <v>38.299999999999997</v>
      </c>
      <c r="F1446">
        <v>20468</v>
      </c>
    </row>
    <row r="1447" spans="1:6">
      <c r="A1447" s="9">
        <v>41017</v>
      </c>
      <c r="B1447">
        <v>37.9</v>
      </c>
      <c r="C1447">
        <v>37.9</v>
      </c>
      <c r="D1447">
        <v>37.1</v>
      </c>
      <c r="E1447">
        <v>37.799999999999997</v>
      </c>
      <c r="F1447">
        <v>1652</v>
      </c>
    </row>
    <row r="1448" spans="1:6">
      <c r="A1448" s="9">
        <v>41016</v>
      </c>
      <c r="B1448">
        <v>38.200000000000003</v>
      </c>
      <c r="C1448">
        <v>38.299999999999997</v>
      </c>
      <c r="D1448">
        <v>36.5</v>
      </c>
      <c r="E1448">
        <v>38.299999999999997</v>
      </c>
      <c r="F1448">
        <v>6506</v>
      </c>
    </row>
    <row r="1449" spans="1:6">
      <c r="A1449" s="9">
        <v>41015</v>
      </c>
      <c r="B1449">
        <v>38.5</v>
      </c>
      <c r="C1449">
        <v>38.5</v>
      </c>
      <c r="D1449">
        <v>35.5</v>
      </c>
      <c r="E1449">
        <v>35.5</v>
      </c>
      <c r="F1449">
        <v>7339</v>
      </c>
    </row>
    <row r="1450" spans="1:6">
      <c r="A1450" s="9">
        <v>41012</v>
      </c>
      <c r="B1450">
        <v>37</v>
      </c>
      <c r="C1450">
        <v>38.5</v>
      </c>
      <c r="D1450">
        <v>37</v>
      </c>
      <c r="E1450">
        <v>37.1</v>
      </c>
      <c r="F1450">
        <v>971</v>
      </c>
    </row>
    <row r="1451" spans="1:6">
      <c r="A1451" s="9">
        <v>41011</v>
      </c>
      <c r="B1451">
        <v>37.1</v>
      </c>
      <c r="C1451">
        <v>38</v>
      </c>
      <c r="D1451">
        <v>37.1</v>
      </c>
      <c r="E1451">
        <v>37.799999999999997</v>
      </c>
      <c r="F1451">
        <v>44516</v>
      </c>
    </row>
    <row r="1452" spans="1:6">
      <c r="A1452" s="9">
        <v>41010</v>
      </c>
      <c r="B1452">
        <v>36.6</v>
      </c>
      <c r="C1452">
        <v>38.5</v>
      </c>
      <c r="D1452">
        <v>36.6</v>
      </c>
      <c r="E1452">
        <v>38</v>
      </c>
      <c r="F1452">
        <v>25436</v>
      </c>
    </row>
    <row r="1453" spans="1:6">
      <c r="A1453" s="9">
        <v>41009</v>
      </c>
      <c r="B1453">
        <v>38.4</v>
      </c>
      <c r="C1453">
        <v>38.700000000000003</v>
      </c>
      <c r="D1453">
        <v>38</v>
      </c>
      <c r="E1453">
        <v>38.700000000000003</v>
      </c>
      <c r="F1453">
        <v>54718</v>
      </c>
    </row>
    <row r="1454" spans="1:6">
      <c r="A1454" s="9">
        <v>41003</v>
      </c>
      <c r="B1454">
        <v>38.5</v>
      </c>
      <c r="C1454">
        <v>38.5</v>
      </c>
      <c r="D1454">
        <v>38</v>
      </c>
      <c r="E1454">
        <v>38.4</v>
      </c>
      <c r="F1454">
        <v>8854</v>
      </c>
    </row>
    <row r="1455" spans="1:6">
      <c r="A1455" s="9">
        <v>41002</v>
      </c>
      <c r="B1455">
        <v>36</v>
      </c>
      <c r="C1455">
        <v>38.4</v>
      </c>
      <c r="D1455">
        <v>36</v>
      </c>
      <c r="E1455">
        <v>38.4</v>
      </c>
      <c r="F1455">
        <v>1913</v>
      </c>
    </row>
    <row r="1456" spans="1:6">
      <c r="A1456" s="9">
        <v>41001</v>
      </c>
      <c r="B1456">
        <v>38.5</v>
      </c>
      <c r="C1456">
        <v>38.5</v>
      </c>
      <c r="D1456">
        <v>38</v>
      </c>
      <c r="E1456">
        <v>38</v>
      </c>
      <c r="F1456">
        <v>29193</v>
      </c>
    </row>
    <row r="1457" spans="1:6">
      <c r="A1457" s="9">
        <v>40998</v>
      </c>
      <c r="B1457">
        <v>38</v>
      </c>
      <c r="C1457">
        <v>38.5</v>
      </c>
      <c r="D1457">
        <v>37.5</v>
      </c>
      <c r="E1457">
        <v>38</v>
      </c>
      <c r="F1457">
        <v>16375</v>
      </c>
    </row>
    <row r="1458" spans="1:6">
      <c r="A1458" s="9">
        <v>40997</v>
      </c>
      <c r="B1458">
        <v>38.5</v>
      </c>
      <c r="C1458">
        <v>38.5</v>
      </c>
      <c r="D1458">
        <v>38</v>
      </c>
      <c r="E1458">
        <v>38</v>
      </c>
      <c r="F1458">
        <v>589</v>
      </c>
    </row>
    <row r="1459" spans="1:6">
      <c r="A1459" s="9">
        <v>40996</v>
      </c>
      <c r="B1459">
        <v>38.5</v>
      </c>
      <c r="C1459">
        <v>38.5</v>
      </c>
      <c r="D1459">
        <v>38.5</v>
      </c>
      <c r="E1459">
        <v>38.5</v>
      </c>
      <c r="F1459">
        <v>110</v>
      </c>
    </row>
    <row r="1460" spans="1:6">
      <c r="A1460" s="9">
        <v>40995</v>
      </c>
      <c r="B1460">
        <v>38</v>
      </c>
      <c r="C1460">
        <v>39</v>
      </c>
      <c r="D1460">
        <v>37.9</v>
      </c>
      <c r="E1460">
        <v>37.9</v>
      </c>
      <c r="F1460">
        <v>2078488</v>
      </c>
    </row>
    <row r="1461" spans="1:6">
      <c r="A1461" s="9">
        <v>40994</v>
      </c>
      <c r="B1461">
        <v>38.9</v>
      </c>
      <c r="C1461">
        <v>39.200000000000003</v>
      </c>
      <c r="D1461">
        <v>38</v>
      </c>
      <c r="E1461">
        <v>38</v>
      </c>
      <c r="F1461">
        <v>3584</v>
      </c>
    </row>
    <row r="1462" spans="1:6">
      <c r="A1462" s="9">
        <v>40991</v>
      </c>
      <c r="B1462">
        <v>37.6</v>
      </c>
      <c r="C1462">
        <v>39</v>
      </c>
      <c r="D1462">
        <v>37.6</v>
      </c>
      <c r="E1462">
        <v>38.9</v>
      </c>
      <c r="F1462">
        <v>2566</v>
      </c>
    </row>
    <row r="1463" spans="1:6">
      <c r="A1463" s="9">
        <v>40990</v>
      </c>
      <c r="B1463">
        <v>38.9</v>
      </c>
      <c r="C1463">
        <v>38.9</v>
      </c>
      <c r="D1463">
        <v>38.299999999999997</v>
      </c>
      <c r="E1463">
        <v>38.299999999999997</v>
      </c>
      <c r="F1463">
        <v>1341</v>
      </c>
    </row>
    <row r="1464" spans="1:6">
      <c r="A1464" s="9">
        <v>40989</v>
      </c>
      <c r="B1464">
        <v>39</v>
      </c>
      <c r="C1464">
        <v>39.4</v>
      </c>
      <c r="D1464">
        <v>38.799999999999997</v>
      </c>
      <c r="E1464">
        <v>39</v>
      </c>
      <c r="F1464">
        <v>17774</v>
      </c>
    </row>
    <row r="1465" spans="1:6">
      <c r="A1465" s="9">
        <v>40988</v>
      </c>
      <c r="B1465">
        <v>39.1</v>
      </c>
      <c r="C1465">
        <v>39.200000000000003</v>
      </c>
      <c r="D1465">
        <v>39.1</v>
      </c>
      <c r="E1465">
        <v>39.200000000000003</v>
      </c>
      <c r="F1465">
        <v>4</v>
      </c>
    </row>
    <row r="1466" spans="1:6">
      <c r="A1466" s="9">
        <v>40987</v>
      </c>
      <c r="B1466">
        <v>40</v>
      </c>
      <c r="C1466">
        <v>40</v>
      </c>
      <c r="D1466">
        <v>39</v>
      </c>
      <c r="E1466">
        <v>40</v>
      </c>
      <c r="F1466">
        <v>11160</v>
      </c>
    </row>
    <row r="1467" spans="1:6">
      <c r="A1467" s="9">
        <v>40984</v>
      </c>
      <c r="B1467">
        <v>39.700000000000003</v>
      </c>
      <c r="C1467">
        <v>39.799999999999997</v>
      </c>
      <c r="D1467">
        <v>39</v>
      </c>
      <c r="E1467">
        <v>39</v>
      </c>
      <c r="F1467">
        <v>79928</v>
      </c>
    </row>
    <row r="1468" spans="1:6">
      <c r="A1468" s="9">
        <v>40983</v>
      </c>
      <c r="B1468">
        <v>39.9</v>
      </c>
      <c r="C1468">
        <v>39.9</v>
      </c>
      <c r="D1468">
        <v>38.200000000000003</v>
      </c>
      <c r="E1468">
        <v>38.200000000000003</v>
      </c>
      <c r="F1468">
        <v>9803</v>
      </c>
    </row>
    <row r="1469" spans="1:6">
      <c r="A1469" s="9">
        <v>40982</v>
      </c>
      <c r="B1469">
        <v>38.700000000000003</v>
      </c>
      <c r="C1469">
        <v>39.799999999999997</v>
      </c>
      <c r="D1469">
        <v>38.700000000000003</v>
      </c>
      <c r="E1469">
        <v>39.799999999999997</v>
      </c>
      <c r="F1469">
        <v>57150</v>
      </c>
    </row>
    <row r="1470" spans="1:6">
      <c r="A1470" s="9">
        <v>40981</v>
      </c>
      <c r="B1470">
        <v>38</v>
      </c>
      <c r="C1470">
        <v>38</v>
      </c>
      <c r="D1470">
        <v>37</v>
      </c>
      <c r="E1470">
        <v>37.4</v>
      </c>
      <c r="F1470">
        <v>15406</v>
      </c>
    </row>
    <row r="1471" spans="1:6">
      <c r="A1471" s="9">
        <v>40980</v>
      </c>
      <c r="B1471">
        <v>38.5</v>
      </c>
      <c r="C1471">
        <v>38.5</v>
      </c>
      <c r="D1471">
        <v>36.299999999999997</v>
      </c>
      <c r="E1471">
        <v>36.299999999999997</v>
      </c>
      <c r="F1471">
        <v>6731</v>
      </c>
    </row>
    <row r="1472" spans="1:6">
      <c r="A1472" s="9">
        <v>40977</v>
      </c>
      <c r="B1472">
        <v>39</v>
      </c>
      <c r="C1472">
        <v>39.9</v>
      </c>
      <c r="D1472">
        <v>38.700000000000003</v>
      </c>
      <c r="E1472">
        <v>38.700000000000003</v>
      </c>
      <c r="F1472">
        <v>2475</v>
      </c>
    </row>
    <row r="1473" spans="1:6">
      <c r="A1473" s="9">
        <v>40976</v>
      </c>
      <c r="B1473">
        <v>38.799999999999997</v>
      </c>
      <c r="C1473">
        <v>39.799999999999997</v>
      </c>
      <c r="D1473">
        <v>37.1</v>
      </c>
      <c r="E1473">
        <v>38.9</v>
      </c>
      <c r="F1473">
        <v>8485</v>
      </c>
    </row>
    <row r="1474" spans="1:6">
      <c r="A1474" s="9">
        <v>40975</v>
      </c>
      <c r="B1474">
        <v>37.5</v>
      </c>
      <c r="C1474">
        <v>38.6</v>
      </c>
      <c r="D1474">
        <v>37.5</v>
      </c>
      <c r="E1474">
        <v>37.5</v>
      </c>
      <c r="F1474">
        <v>21332</v>
      </c>
    </row>
    <row r="1475" spans="1:6">
      <c r="A1475" s="9">
        <v>40974</v>
      </c>
      <c r="B1475">
        <v>38</v>
      </c>
      <c r="C1475">
        <v>39</v>
      </c>
      <c r="D1475">
        <v>36.1</v>
      </c>
      <c r="E1475">
        <v>39</v>
      </c>
      <c r="F1475">
        <v>51434</v>
      </c>
    </row>
    <row r="1476" spans="1:6">
      <c r="A1476" s="9">
        <v>40973</v>
      </c>
      <c r="B1476">
        <v>39</v>
      </c>
      <c r="C1476">
        <v>39</v>
      </c>
      <c r="D1476">
        <v>38</v>
      </c>
      <c r="E1476">
        <v>39</v>
      </c>
      <c r="F1476">
        <v>104907</v>
      </c>
    </row>
    <row r="1477" spans="1:6">
      <c r="A1477" s="9">
        <v>40970</v>
      </c>
      <c r="B1477">
        <v>39</v>
      </c>
      <c r="C1477">
        <v>39.4</v>
      </c>
      <c r="D1477">
        <v>38.5</v>
      </c>
      <c r="E1477">
        <v>39.4</v>
      </c>
      <c r="F1477">
        <v>2010</v>
      </c>
    </row>
    <row r="1478" spans="1:6">
      <c r="A1478" s="9">
        <v>40969</v>
      </c>
      <c r="B1478">
        <v>38.5</v>
      </c>
      <c r="C1478">
        <v>40</v>
      </c>
      <c r="D1478">
        <v>38.5</v>
      </c>
      <c r="E1478">
        <v>39</v>
      </c>
      <c r="F1478">
        <v>219997</v>
      </c>
    </row>
    <row r="1479" spans="1:6">
      <c r="A1479" s="9">
        <v>40968</v>
      </c>
      <c r="B1479">
        <v>39.9</v>
      </c>
      <c r="C1479">
        <v>40</v>
      </c>
      <c r="D1479">
        <v>39.5</v>
      </c>
      <c r="E1479">
        <v>39.9</v>
      </c>
      <c r="F1479">
        <v>5966</v>
      </c>
    </row>
    <row r="1480" spans="1:6">
      <c r="A1480" s="9">
        <v>40967</v>
      </c>
      <c r="B1480">
        <v>42.9</v>
      </c>
      <c r="C1480">
        <v>42.9</v>
      </c>
      <c r="D1480">
        <v>37.1</v>
      </c>
      <c r="E1480">
        <v>39</v>
      </c>
      <c r="F1480">
        <v>14885</v>
      </c>
    </row>
    <row r="1481" spans="1:6">
      <c r="A1481" s="9">
        <v>40966</v>
      </c>
      <c r="B1481">
        <v>39.9</v>
      </c>
      <c r="C1481">
        <v>41</v>
      </c>
      <c r="D1481">
        <v>38</v>
      </c>
      <c r="E1481">
        <v>40.799999999999997</v>
      </c>
      <c r="F1481">
        <v>26298</v>
      </c>
    </row>
    <row r="1482" spans="1:6">
      <c r="A1482" s="9">
        <v>40963</v>
      </c>
      <c r="B1482">
        <v>39</v>
      </c>
      <c r="C1482">
        <v>39.9</v>
      </c>
      <c r="D1482">
        <v>38</v>
      </c>
      <c r="E1482">
        <v>39.9</v>
      </c>
      <c r="F1482">
        <v>4764</v>
      </c>
    </row>
    <row r="1483" spans="1:6">
      <c r="A1483" s="9">
        <v>40962</v>
      </c>
      <c r="B1483">
        <v>38.200000000000003</v>
      </c>
      <c r="C1483">
        <v>39.6</v>
      </c>
      <c r="D1483">
        <v>38</v>
      </c>
      <c r="E1483">
        <v>38</v>
      </c>
      <c r="F1483">
        <v>4662</v>
      </c>
    </row>
    <row r="1484" spans="1:6">
      <c r="A1484" s="9">
        <v>40961</v>
      </c>
      <c r="B1484">
        <v>38.1</v>
      </c>
      <c r="C1484">
        <v>39.9</v>
      </c>
      <c r="D1484">
        <v>38.1</v>
      </c>
      <c r="E1484">
        <v>39.1</v>
      </c>
      <c r="F1484">
        <v>1096</v>
      </c>
    </row>
    <row r="1485" spans="1:6">
      <c r="A1485" s="9">
        <v>40960</v>
      </c>
      <c r="B1485">
        <v>40</v>
      </c>
      <c r="C1485">
        <v>40</v>
      </c>
      <c r="D1485">
        <v>38.5</v>
      </c>
      <c r="E1485">
        <v>39.9</v>
      </c>
      <c r="F1485">
        <v>4168</v>
      </c>
    </row>
    <row r="1486" spans="1:6">
      <c r="A1486" s="9">
        <v>40959</v>
      </c>
      <c r="B1486">
        <v>38.200000000000003</v>
      </c>
      <c r="C1486">
        <v>40</v>
      </c>
      <c r="D1486">
        <v>38.200000000000003</v>
      </c>
      <c r="E1486">
        <v>40</v>
      </c>
      <c r="F1486">
        <v>12198</v>
      </c>
    </row>
    <row r="1487" spans="1:6">
      <c r="A1487" s="9">
        <v>40956</v>
      </c>
      <c r="B1487">
        <v>38.1</v>
      </c>
      <c r="C1487">
        <v>39.299999999999997</v>
      </c>
      <c r="D1487">
        <v>38</v>
      </c>
      <c r="E1487">
        <v>38.200000000000003</v>
      </c>
      <c r="F1487">
        <v>1802</v>
      </c>
    </row>
    <row r="1488" spans="1:6">
      <c r="A1488" s="9">
        <v>40955</v>
      </c>
      <c r="B1488">
        <v>34.4</v>
      </c>
      <c r="C1488">
        <v>40</v>
      </c>
      <c r="D1488">
        <v>34.4</v>
      </c>
      <c r="E1488">
        <v>37.9</v>
      </c>
      <c r="F1488">
        <v>21682</v>
      </c>
    </row>
    <row r="1489" spans="1:6">
      <c r="A1489" s="9">
        <v>40954</v>
      </c>
      <c r="B1489">
        <v>37.799999999999997</v>
      </c>
      <c r="C1489">
        <v>39.9</v>
      </c>
      <c r="D1489">
        <v>37.799999999999997</v>
      </c>
      <c r="E1489">
        <v>39</v>
      </c>
      <c r="F1489">
        <v>13054</v>
      </c>
    </row>
    <row r="1490" spans="1:6">
      <c r="A1490" s="9">
        <v>40953</v>
      </c>
      <c r="B1490">
        <v>39.6</v>
      </c>
      <c r="C1490">
        <v>40</v>
      </c>
      <c r="D1490">
        <v>38.4</v>
      </c>
      <c r="E1490">
        <v>39.4</v>
      </c>
      <c r="F1490">
        <v>128147</v>
      </c>
    </row>
    <row r="1491" spans="1:6">
      <c r="A1491" s="9">
        <v>40952</v>
      </c>
      <c r="B1491">
        <v>39.6</v>
      </c>
      <c r="C1491">
        <v>40.299999999999997</v>
      </c>
      <c r="D1491">
        <v>39.6</v>
      </c>
      <c r="E1491">
        <v>40</v>
      </c>
      <c r="F1491">
        <v>2247</v>
      </c>
    </row>
    <row r="1492" spans="1:6">
      <c r="A1492" s="9">
        <v>40949</v>
      </c>
      <c r="B1492">
        <v>40</v>
      </c>
      <c r="C1492">
        <v>40.4</v>
      </c>
      <c r="D1492">
        <v>40</v>
      </c>
      <c r="E1492">
        <v>40.4</v>
      </c>
      <c r="F1492">
        <v>1954</v>
      </c>
    </row>
    <row r="1493" spans="1:6">
      <c r="A1493" s="9">
        <v>40948</v>
      </c>
      <c r="B1493">
        <v>40.700000000000003</v>
      </c>
      <c r="C1493">
        <v>40.700000000000003</v>
      </c>
      <c r="D1493">
        <v>39.700000000000003</v>
      </c>
      <c r="E1493">
        <v>40.5</v>
      </c>
      <c r="F1493">
        <v>7099</v>
      </c>
    </row>
    <row r="1494" spans="1:6">
      <c r="A1494" s="9">
        <v>40947</v>
      </c>
      <c r="B1494">
        <v>39.700000000000003</v>
      </c>
      <c r="C1494">
        <v>40.700000000000003</v>
      </c>
      <c r="D1494">
        <v>39.700000000000003</v>
      </c>
      <c r="E1494">
        <v>40.1</v>
      </c>
      <c r="F1494">
        <v>8341</v>
      </c>
    </row>
    <row r="1495" spans="1:6">
      <c r="A1495" s="9">
        <v>40946</v>
      </c>
      <c r="B1495">
        <v>40.5</v>
      </c>
      <c r="C1495">
        <v>40.700000000000003</v>
      </c>
      <c r="D1495">
        <v>39.200000000000003</v>
      </c>
      <c r="E1495">
        <v>39.6</v>
      </c>
      <c r="F1495">
        <v>2104</v>
      </c>
    </row>
    <row r="1496" spans="1:6">
      <c r="A1496" s="9">
        <v>40945</v>
      </c>
      <c r="B1496">
        <v>40</v>
      </c>
      <c r="C1496">
        <v>41</v>
      </c>
      <c r="D1496">
        <v>40</v>
      </c>
      <c r="E1496">
        <v>40.5</v>
      </c>
      <c r="F1496">
        <v>37463</v>
      </c>
    </row>
    <row r="1497" spans="1:6">
      <c r="A1497" s="9">
        <v>40942</v>
      </c>
      <c r="B1497">
        <v>40.5</v>
      </c>
      <c r="C1497">
        <v>40.5</v>
      </c>
      <c r="D1497">
        <v>40</v>
      </c>
      <c r="E1497">
        <v>40</v>
      </c>
      <c r="F1497">
        <v>1545</v>
      </c>
    </row>
    <row r="1498" spans="1:6">
      <c r="A1498" s="9">
        <v>40941</v>
      </c>
      <c r="B1498">
        <v>40</v>
      </c>
      <c r="C1498">
        <v>40.9</v>
      </c>
      <c r="D1498">
        <v>39.1</v>
      </c>
      <c r="E1498">
        <v>40.9</v>
      </c>
      <c r="F1498">
        <v>4404</v>
      </c>
    </row>
    <row r="1499" spans="1:6">
      <c r="A1499" s="9">
        <v>40940</v>
      </c>
      <c r="B1499">
        <v>40</v>
      </c>
      <c r="C1499">
        <v>40</v>
      </c>
      <c r="D1499">
        <v>39.5</v>
      </c>
      <c r="E1499">
        <v>40</v>
      </c>
      <c r="F1499">
        <v>10284</v>
      </c>
    </row>
    <row r="1500" spans="1:6">
      <c r="A1500" s="9">
        <v>40939</v>
      </c>
      <c r="B1500">
        <v>41</v>
      </c>
      <c r="C1500">
        <v>42</v>
      </c>
      <c r="D1500">
        <v>39.1</v>
      </c>
      <c r="E1500">
        <v>40.5</v>
      </c>
      <c r="F1500">
        <v>209016</v>
      </c>
    </row>
    <row r="1501" spans="1:6">
      <c r="A1501" s="9">
        <v>40938</v>
      </c>
      <c r="B1501">
        <v>41</v>
      </c>
      <c r="C1501">
        <v>41.5</v>
      </c>
      <c r="D1501">
        <v>41</v>
      </c>
      <c r="E1501">
        <v>41.5</v>
      </c>
      <c r="F1501">
        <v>4704</v>
      </c>
    </row>
    <row r="1502" spans="1:6">
      <c r="A1502" s="9">
        <v>40935</v>
      </c>
      <c r="B1502">
        <v>44.3</v>
      </c>
      <c r="C1502">
        <v>44.3</v>
      </c>
      <c r="D1502">
        <v>41</v>
      </c>
      <c r="E1502">
        <v>42</v>
      </c>
      <c r="F1502">
        <v>2223</v>
      </c>
    </row>
    <row r="1503" spans="1:6">
      <c r="A1503" s="9">
        <v>40934</v>
      </c>
      <c r="B1503">
        <v>41.5</v>
      </c>
      <c r="C1503">
        <v>41.5</v>
      </c>
      <c r="D1503">
        <v>39</v>
      </c>
      <c r="E1503">
        <v>40.299999999999997</v>
      </c>
      <c r="F1503">
        <v>12535</v>
      </c>
    </row>
    <row r="1504" spans="1:6">
      <c r="A1504" s="9">
        <v>40933</v>
      </c>
      <c r="B1504">
        <v>41.7</v>
      </c>
      <c r="C1504">
        <v>43.2</v>
      </c>
      <c r="D1504">
        <v>41.3</v>
      </c>
      <c r="E1504">
        <v>41.5</v>
      </c>
      <c r="F1504">
        <v>200712</v>
      </c>
    </row>
    <row r="1505" spans="1:6">
      <c r="A1505" s="9">
        <v>40932</v>
      </c>
      <c r="B1505">
        <v>42</v>
      </c>
      <c r="C1505">
        <v>42</v>
      </c>
      <c r="D1505">
        <v>41.5</v>
      </c>
      <c r="E1505">
        <v>41.5</v>
      </c>
      <c r="F1505">
        <v>2448</v>
      </c>
    </row>
    <row r="1506" spans="1:6">
      <c r="A1506" s="9">
        <v>40931</v>
      </c>
      <c r="B1506">
        <v>39.200000000000003</v>
      </c>
      <c r="C1506">
        <v>41.6</v>
      </c>
      <c r="D1506">
        <v>39.200000000000003</v>
      </c>
      <c r="E1506">
        <v>41.6</v>
      </c>
      <c r="F1506">
        <v>2411</v>
      </c>
    </row>
    <row r="1507" spans="1:6">
      <c r="A1507" s="9">
        <v>40928</v>
      </c>
      <c r="B1507">
        <v>40.799999999999997</v>
      </c>
      <c r="C1507">
        <v>41</v>
      </c>
      <c r="D1507">
        <v>39.5</v>
      </c>
      <c r="E1507">
        <v>41</v>
      </c>
      <c r="F1507">
        <v>10302</v>
      </c>
    </row>
    <row r="1508" spans="1:6">
      <c r="A1508" s="9">
        <v>40927</v>
      </c>
      <c r="B1508">
        <v>39.200000000000003</v>
      </c>
      <c r="C1508">
        <v>40.799999999999997</v>
      </c>
      <c r="D1508">
        <v>39</v>
      </c>
      <c r="E1508">
        <v>40.799999999999997</v>
      </c>
      <c r="F1508">
        <v>19683</v>
      </c>
    </row>
    <row r="1509" spans="1:6">
      <c r="A1509" s="9">
        <v>40926</v>
      </c>
      <c r="B1509">
        <v>40.6</v>
      </c>
      <c r="C1509">
        <v>40.9</v>
      </c>
      <c r="D1509">
        <v>40.200000000000003</v>
      </c>
      <c r="E1509">
        <v>40.9</v>
      </c>
      <c r="F1509">
        <v>2535</v>
      </c>
    </row>
    <row r="1510" spans="1:6">
      <c r="A1510" s="9">
        <v>40925</v>
      </c>
      <c r="B1510">
        <v>41</v>
      </c>
      <c r="C1510">
        <v>41</v>
      </c>
      <c r="D1510">
        <v>40.5</v>
      </c>
      <c r="E1510">
        <v>40.5</v>
      </c>
      <c r="F1510">
        <v>2899</v>
      </c>
    </row>
    <row r="1511" spans="1:6">
      <c r="A1511" s="9">
        <v>40924</v>
      </c>
      <c r="B1511">
        <v>42</v>
      </c>
      <c r="C1511">
        <v>42</v>
      </c>
      <c r="D1511">
        <v>40.299999999999997</v>
      </c>
      <c r="E1511">
        <v>41</v>
      </c>
      <c r="F1511">
        <v>2893</v>
      </c>
    </row>
    <row r="1512" spans="1:6">
      <c r="A1512" s="9">
        <v>40921</v>
      </c>
      <c r="B1512">
        <v>40.5</v>
      </c>
      <c r="C1512">
        <v>40.5</v>
      </c>
      <c r="D1512">
        <v>40.5</v>
      </c>
      <c r="E1512">
        <v>40.5</v>
      </c>
      <c r="F1512">
        <v>16043</v>
      </c>
    </row>
    <row r="1513" spans="1:6">
      <c r="A1513" s="9">
        <v>40920</v>
      </c>
      <c r="B1513">
        <v>40.5</v>
      </c>
      <c r="C1513">
        <v>40.6</v>
      </c>
      <c r="D1513">
        <v>40.5</v>
      </c>
      <c r="E1513">
        <v>40.5</v>
      </c>
      <c r="F1513">
        <v>15482</v>
      </c>
    </row>
    <row r="1514" spans="1:6">
      <c r="A1514" s="9">
        <v>40919</v>
      </c>
      <c r="B1514">
        <v>38.799999999999997</v>
      </c>
      <c r="C1514">
        <v>40.5</v>
      </c>
      <c r="D1514">
        <v>38</v>
      </c>
      <c r="E1514">
        <v>40.5</v>
      </c>
      <c r="F1514">
        <v>2886</v>
      </c>
    </row>
    <row r="1515" spans="1:6">
      <c r="A1515" s="9">
        <v>40918</v>
      </c>
      <c r="B1515">
        <v>40.200000000000003</v>
      </c>
      <c r="C1515">
        <v>40.5</v>
      </c>
      <c r="D1515">
        <v>39.6</v>
      </c>
      <c r="E1515">
        <v>40.5</v>
      </c>
      <c r="F1515">
        <v>4601</v>
      </c>
    </row>
    <row r="1516" spans="1:6">
      <c r="A1516" s="9">
        <v>40917</v>
      </c>
      <c r="B1516">
        <v>44</v>
      </c>
      <c r="C1516">
        <v>44</v>
      </c>
      <c r="D1516">
        <v>40</v>
      </c>
      <c r="E1516">
        <v>40.5</v>
      </c>
      <c r="F1516">
        <v>9586</v>
      </c>
    </row>
    <row r="1517" spans="1:6">
      <c r="A1517" s="9">
        <v>40914</v>
      </c>
      <c r="B1517">
        <v>39.5</v>
      </c>
      <c r="C1517">
        <v>42</v>
      </c>
      <c r="D1517">
        <v>39.200000000000003</v>
      </c>
      <c r="E1517">
        <v>41</v>
      </c>
      <c r="F1517">
        <v>5152</v>
      </c>
    </row>
    <row r="1518" spans="1:6">
      <c r="A1518" s="9">
        <v>40913</v>
      </c>
      <c r="B1518">
        <v>38.799999999999997</v>
      </c>
      <c r="C1518">
        <v>42</v>
      </c>
      <c r="D1518">
        <v>38.799999999999997</v>
      </c>
      <c r="E1518">
        <v>39</v>
      </c>
      <c r="F1518">
        <v>3578</v>
      </c>
    </row>
    <row r="1519" spans="1:6">
      <c r="A1519" s="9">
        <v>40912</v>
      </c>
      <c r="B1519">
        <v>38</v>
      </c>
      <c r="C1519">
        <v>38.799999999999997</v>
      </c>
      <c r="D1519">
        <v>37.9</v>
      </c>
      <c r="E1519">
        <v>38.799999999999997</v>
      </c>
      <c r="F1519">
        <v>1745</v>
      </c>
    </row>
    <row r="1520" spans="1:6">
      <c r="A1520" s="9">
        <v>40911</v>
      </c>
      <c r="B1520">
        <v>38.5</v>
      </c>
      <c r="C1520">
        <v>38.700000000000003</v>
      </c>
      <c r="D1520">
        <v>37.6</v>
      </c>
      <c r="E1520">
        <v>38.5</v>
      </c>
      <c r="F1520">
        <v>2266</v>
      </c>
    </row>
    <row r="1521" spans="1:6">
      <c r="A1521" s="9">
        <v>40910</v>
      </c>
      <c r="B1521">
        <v>34.1</v>
      </c>
      <c r="C1521">
        <v>36</v>
      </c>
      <c r="D1521">
        <v>34.1</v>
      </c>
      <c r="E1521">
        <v>36</v>
      </c>
      <c r="F1521">
        <v>10632</v>
      </c>
    </row>
    <row r="1522" spans="1:6">
      <c r="A1522" s="9">
        <v>40907</v>
      </c>
      <c r="B1522">
        <v>39.9</v>
      </c>
      <c r="C1522">
        <v>39.9</v>
      </c>
      <c r="D1522">
        <v>36.6</v>
      </c>
      <c r="E1522">
        <v>36.6</v>
      </c>
      <c r="F1522">
        <v>1807</v>
      </c>
    </row>
    <row r="1523" spans="1:6">
      <c r="A1523" s="9">
        <v>40906</v>
      </c>
      <c r="B1523">
        <v>35.5</v>
      </c>
      <c r="C1523">
        <v>37</v>
      </c>
      <c r="D1523">
        <v>34</v>
      </c>
      <c r="E1523">
        <v>37</v>
      </c>
      <c r="F1523">
        <v>34276</v>
      </c>
    </row>
    <row r="1524" spans="1:6">
      <c r="A1524" s="9">
        <v>40905</v>
      </c>
      <c r="B1524">
        <v>35.5</v>
      </c>
      <c r="C1524">
        <v>35.6</v>
      </c>
      <c r="D1524">
        <v>35</v>
      </c>
      <c r="E1524">
        <v>35.6</v>
      </c>
      <c r="F1524">
        <v>7939</v>
      </c>
    </row>
    <row r="1525" spans="1:6">
      <c r="A1525" s="9">
        <v>40904</v>
      </c>
      <c r="B1525">
        <v>35.5</v>
      </c>
      <c r="C1525">
        <v>36.799999999999997</v>
      </c>
      <c r="D1525">
        <v>35.5</v>
      </c>
      <c r="E1525">
        <v>35.5</v>
      </c>
      <c r="F1525">
        <v>247</v>
      </c>
    </row>
    <row r="1526" spans="1:6">
      <c r="A1526" s="9">
        <v>40900</v>
      </c>
      <c r="B1526">
        <v>35</v>
      </c>
      <c r="C1526">
        <v>35.6</v>
      </c>
      <c r="D1526">
        <v>35</v>
      </c>
      <c r="E1526">
        <v>35.6</v>
      </c>
      <c r="F1526">
        <v>1128</v>
      </c>
    </row>
    <row r="1527" spans="1:6">
      <c r="A1527" s="9">
        <v>40899</v>
      </c>
      <c r="B1527">
        <v>35.5</v>
      </c>
      <c r="C1527">
        <v>35.5</v>
      </c>
      <c r="D1527">
        <v>35</v>
      </c>
      <c r="E1527">
        <v>35</v>
      </c>
      <c r="F1527">
        <v>103018</v>
      </c>
    </row>
    <row r="1528" spans="1:6">
      <c r="A1528" s="9">
        <v>40898</v>
      </c>
      <c r="B1528">
        <v>35</v>
      </c>
      <c r="C1528">
        <v>35.799999999999997</v>
      </c>
      <c r="D1528">
        <v>35</v>
      </c>
      <c r="E1528">
        <v>35</v>
      </c>
      <c r="F1528">
        <v>20389</v>
      </c>
    </row>
    <row r="1529" spans="1:6">
      <c r="A1529" s="9">
        <v>40897</v>
      </c>
      <c r="B1529">
        <v>35.299999999999997</v>
      </c>
      <c r="C1529">
        <v>35.9</v>
      </c>
      <c r="D1529">
        <v>35</v>
      </c>
      <c r="E1529">
        <v>35.9</v>
      </c>
      <c r="F1529">
        <v>5811</v>
      </c>
    </row>
    <row r="1530" spans="1:6">
      <c r="A1530" s="9">
        <v>40896</v>
      </c>
      <c r="B1530">
        <v>35.6</v>
      </c>
      <c r="C1530">
        <v>35.6</v>
      </c>
      <c r="D1530">
        <v>35</v>
      </c>
      <c r="E1530">
        <v>35.299999999999997</v>
      </c>
      <c r="F1530">
        <v>3082</v>
      </c>
    </row>
    <row r="1531" spans="1:6">
      <c r="A1531" s="9">
        <v>40893</v>
      </c>
      <c r="B1531">
        <v>36.299999999999997</v>
      </c>
      <c r="C1531">
        <v>36.6</v>
      </c>
      <c r="D1531">
        <v>35</v>
      </c>
      <c r="E1531">
        <v>36.200000000000003</v>
      </c>
      <c r="F1531">
        <v>3835</v>
      </c>
    </row>
    <row r="1532" spans="1:6">
      <c r="A1532" s="9">
        <v>40892</v>
      </c>
      <c r="B1532">
        <v>36</v>
      </c>
      <c r="C1532">
        <v>37.6</v>
      </c>
      <c r="D1532">
        <v>35</v>
      </c>
      <c r="E1532">
        <v>35</v>
      </c>
      <c r="F1532">
        <v>946</v>
      </c>
    </row>
    <row r="1533" spans="1:6">
      <c r="A1533" s="9">
        <v>40891</v>
      </c>
      <c r="B1533">
        <v>35</v>
      </c>
      <c r="C1533">
        <v>36</v>
      </c>
      <c r="D1533">
        <v>35</v>
      </c>
      <c r="E1533">
        <v>35</v>
      </c>
      <c r="F1533">
        <v>3073</v>
      </c>
    </row>
    <row r="1534" spans="1:6">
      <c r="A1534" s="9">
        <v>40890</v>
      </c>
      <c r="B1534">
        <v>35</v>
      </c>
      <c r="C1534">
        <v>35</v>
      </c>
      <c r="D1534">
        <v>34</v>
      </c>
      <c r="E1534">
        <v>34</v>
      </c>
      <c r="F1534">
        <v>3778</v>
      </c>
    </row>
    <row r="1535" spans="1:6">
      <c r="A1535" s="9">
        <v>40889</v>
      </c>
      <c r="B1535">
        <v>41</v>
      </c>
      <c r="C1535">
        <v>41</v>
      </c>
      <c r="D1535">
        <v>34</v>
      </c>
      <c r="E1535">
        <v>34</v>
      </c>
      <c r="F1535">
        <v>1787</v>
      </c>
    </row>
    <row r="1536" spans="1:6">
      <c r="A1536" s="9">
        <v>40886</v>
      </c>
      <c r="B1536">
        <v>39</v>
      </c>
      <c r="C1536">
        <v>39</v>
      </c>
      <c r="D1536">
        <v>38</v>
      </c>
      <c r="E1536">
        <v>38</v>
      </c>
      <c r="F1536">
        <v>5306</v>
      </c>
    </row>
    <row r="1537" spans="1:6">
      <c r="A1537" s="9">
        <v>40885</v>
      </c>
      <c r="B1537">
        <v>39</v>
      </c>
      <c r="C1537">
        <v>39.4</v>
      </c>
      <c r="D1537">
        <v>38</v>
      </c>
      <c r="E1537">
        <v>38</v>
      </c>
      <c r="F1537">
        <v>57239</v>
      </c>
    </row>
    <row r="1538" spans="1:6">
      <c r="A1538" s="9">
        <v>40884</v>
      </c>
      <c r="B1538">
        <v>39.5</v>
      </c>
      <c r="C1538">
        <v>39.5</v>
      </c>
      <c r="D1538">
        <v>39</v>
      </c>
      <c r="E1538">
        <v>39</v>
      </c>
      <c r="F1538">
        <v>9970</v>
      </c>
    </row>
    <row r="1539" spans="1:6">
      <c r="A1539" s="9">
        <v>40883</v>
      </c>
      <c r="B1539">
        <v>39</v>
      </c>
      <c r="C1539">
        <v>39.5</v>
      </c>
      <c r="D1539">
        <v>38.5</v>
      </c>
      <c r="E1539">
        <v>39.4</v>
      </c>
      <c r="F1539">
        <v>4096</v>
      </c>
    </row>
    <row r="1540" spans="1:6">
      <c r="A1540" s="9">
        <v>40882</v>
      </c>
      <c r="B1540">
        <v>41</v>
      </c>
      <c r="C1540">
        <v>41</v>
      </c>
      <c r="D1540">
        <v>38</v>
      </c>
      <c r="E1540">
        <v>39.700000000000003</v>
      </c>
      <c r="F1540">
        <v>4483</v>
      </c>
    </row>
    <row r="1541" spans="1:6">
      <c r="A1541" s="9">
        <v>40879</v>
      </c>
      <c r="B1541">
        <v>38.200000000000003</v>
      </c>
      <c r="C1541">
        <v>38.5</v>
      </c>
      <c r="D1541">
        <v>37</v>
      </c>
      <c r="E1541">
        <v>38</v>
      </c>
      <c r="F1541">
        <v>4671</v>
      </c>
    </row>
    <row r="1542" spans="1:6">
      <c r="A1542" s="9">
        <v>40878</v>
      </c>
      <c r="B1542">
        <v>39</v>
      </c>
      <c r="C1542">
        <v>40</v>
      </c>
      <c r="D1542">
        <v>38</v>
      </c>
      <c r="E1542">
        <v>38</v>
      </c>
      <c r="F1542">
        <v>89698</v>
      </c>
    </row>
    <row r="1543" spans="1:6">
      <c r="A1543" s="9">
        <v>40877</v>
      </c>
      <c r="B1543">
        <v>33.5</v>
      </c>
      <c r="C1543">
        <v>41</v>
      </c>
      <c r="D1543">
        <v>33</v>
      </c>
      <c r="E1543">
        <v>41</v>
      </c>
      <c r="F1543">
        <v>177499</v>
      </c>
    </row>
    <row r="1544" spans="1:6">
      <c r="A1544" s="9">
        <v>40876</v>
      </c>
      <c r="B1544">
        <v>33</v>
      </c>
      <c r="C1544">
        <v>33</v>
      </c>
      <c r="D1544">
        <v>33</v>
      </c>
      <c r="E1544">
        <v>33</v>
      </c>
      <c r="F1544">
        <v>1474</v>
      </c>
    </row>
    <row r="1545" spans="1:6">
      <c r="A1545" s="9">
        <v>40875</v>
      </c>
      <c r="B1545">
        <v>33.5</v>
      </c>
      <c r="C1545">
        <v>35</v>
      </c>
      <c r="D1545">
        <v>32.6</v>
      </c>
      <c r="E1545">
        <v>34</v>
      </c>
      <c r="F1545">
        <v>8287</v>
      </c>
    </row>
    <row r="1546" spans="1:6">
      <c r="A1546" s="9">
        <v>40872</v>
      </c>
      <c r="B1546">
        <v>34.5</v>
      </c>
      <c r="C1546">
        <v>34.5</v>
      </c>
      <c r="D1546">
        <v>33</v>
      </c>
      <c r="E1546">
        <v>33</v>
      </c>
      <c r="F1546">
        <v>1571</v>
      </c>
    </row>
    <row r="1547" spans="1:6">
      <c r="A1547" s="9">
        <v>40871</v>
      </c>
      <c r="B1547">
        <v>32</v>
      </c>
      <c r="C1547">
        <v>33.4</v>
      </c>
      <c r="D1547">
        <v>31.5</v>
      </c>
      <c r="E1547">
        <v>31.5</v>
      </c>
      <c r="F1547">
        <v>26752</v>
      </c>
    </row>
    <row r="1548" spans="1:6">
      <c r="A1548" s="9">
        <v>40870</v>
      </c>
      <c r="B1548">
        <v>32</v>
      </c>
      <c r="C1548">
        <v>32.299999999999997</v>
      </c>
      <c r="D1548">
        <v>30</v>
      </c>
      <c r="E1548">
        <v>30</v>
      </c>
      <c r="F1548">
        <v>5171</v>
      </c>
    </row>
    <row r="1549" spans="1:6">
      <c r="A1549" s="9">
        <v>40869</v>
      </c>
      <c r="B1549">
        <v>31.8</v>
      </c>
      <c r="C1549">
        <v>32.299999999999997</v>
      </c>
      <c r="D1549">
        <v>31.5</v>
      </c>
      <c r="E1549">
        <v>31.6</v>
      </c>
      <c r="F1549">
        <v>13080</v>
      </c>
    </row>
    <row r="1550" spans="1:6">
      <c r="A1550" s="9">
        <v>40868</v>
      </c>
      <c r="B1550">
        <v>31.7</v>
      </c>
      <c r="C1550">
        <v>32.1</v>
      </c>
      <c r="D1550">
        <v>31</v>
      </c>
      <c r="E1550">
        <v>31.5</v>
      </c>
      <c r="F1550">
        <v>26645</v>
      </c>
    </row>
    <row r="1551" spans="1:6">
      <c r="A1551" s="9">
        <v>40865</v>
      </c>
      <c r="B1551">
        <v>33.9</v>
      </c>
      <c r="C1551">
        <v>35</v>
      </c>
      <c r="D1551">
        <v>33</v>
      </c>
      <c r="E1551">
        <v>33</v>
      </c>
      <c r="F1551">
        <v>1740</v>
      </c>
    </row>
    <row r="1552" spans="1:6">
      <c r="A1552" s="9">
        <v>40864</v>
      </c>
      <c r="B1552">
        <v>35.5</v>
      </c>
      <c r="C1552">
        <v>35.5</v>
      </c>
      <c r="D1552">
        <v>34</v>
      </c>
      <c r="E1552">
        <v>34</v>
      </c>
      <c r="F1552">
        <v>3476</v>
      </c>
    </row>
    <row r="1553" spans="1:6">
      <c r="A1553" s="9">
        <v>40863</v>
      </c>
      <c r="B1553">
        <v>34.1</v>
      </c>
      <c r="C1553">
        <v>35.5</v>
      </c>
      <c r="D1553">
        <v>34.1</v>
      </c>
      <c r="E1553">
        <v>35.5</v>
      </c>
      <c r="F1553">
        <v>451</v>
      </c>
    </row>
    <row r="1554" spans="1:6">
      <c r="A1554" s="9">
        <v>40862</v>
      </c>
      <c r="B1554">
        <v>34.299999999999997</v>
      </c>
      <c r="C1554">
        <v>35</v>
      </c>
      <c r="D1554">
        <v>34</v>
      </c>
      <c r="E1554">
        <v>34</v>
      </c>
      <c r="F1554">
        <v>14994</v>
      </c>
    </row>
    <row r="1555" spans="1:6">
      <c r="A1555" s="9">
        <v>40861</v>
      </c>
      <c r="B1555">
        <v>34.6</v>
      </c>
      <c r="C1555">
        <v>35.4</v>
      </c>
      <c r="D1555">
        <v>34</v>
      </c>
      <c r="E1555">
        <v>34</v>
      </c>
      <c r="F1555">
        <v>1100</v>
      </c>
    </row>
    <row r="1556" spans="1:6">
      <c r="A1556" s="9">
        <v>40858</v>
      </c>
      <c r="B1556">
        <v>33.4</v>
      </c>
      <c r="C1556">
        <v>34.5</v>
      </c>
      <c r="D1556">
        <v>33</v>
      </c>
      <c r="E1556">
        <v>34.5</v>
      </c>
      <c r="F1556">
        <v>1882</v>
      </c>
    </row>
    <row r="1557" spans="1:6">
      <c r="A1557" s="9">
        <v>40857</v>
      </c>
      <c r="B1557">
        <v>32</v>
      </c>
      <c r="C1557">
        <v>33.5</v>
      </c>
      <c r="D1557">
        <v>31.9</v>
      </c>
      <c r="E1557">
        <v>33</v>
      </c>
      <c r="F1557">
        <v>8917</v>
      </c>
    </row>
    <row r="1558" spans="1:6">
      <c r="A1558" s="9">
        <v>40856</v>
      </c>
      <c r="B1558">
        <v>33.9</v>
      </c>
      <c r="C1558">
        <v>35.5</v>
      </c>
      <c r="D1558">
        <v>33.5</v>
      </c>
      <c r="E1558">
        <v>33.5</v>
      </c>
      <c r="F1558">
        <v>9321</v>
      </c>
    </row>
    <row r="1559" spans="1:6">
      <c r="A1559" s="9">
        <v>40855</v>
      </c>
      <c r="B1559">
        <v>34.5</v>
      </c>
      <c r="C1559">
        <v>34.5</v>
      </c>
      <c r="D1559">
        <v>33.200000000000003</v>
      </c>
      <c r="E1559">
        <v>33.5</v>
      </c>
      <c r="F1559">
        <v>15224</v>
      </c>
    </row>
    <row r="1560" spans="1:6">
      <c r="A1560" s="9">
        <v>40854</v>
      </c>
      <c r="B1560">
        <v>35</v>
      </c>
      <c r="C1560">
        <v>38</v>
      </c>
      <c r="D1560">
        <v>33.5</v>
      </c>
      <c r="E1560">
        <v>34.200000000000003</v>
      </c>
      <c r="F1560">
        <v>31051</v>
      </c>
    </row>
    <row r="1561" spans="1:6">
      <c r="A1561" s="9">
        <v>40851</v>
      </c>
      <c r="B1561">
        <v>33</v>
      </c>
      <c r="C1561">
        <v>34.299999999999997</v>
      </c>
      <c r="D1561">
        <v>33</v>
      </c>
      <c r="E1561">
        <v>33</v>
      </c>
      <c r="F1561">
        <v>1351</v>
      </c>
    </row>
    <row r="1562" spans="1:6">
      <c r="A1562" s="9">
        <v>40850</v>
      </c>
      <c r="B1562">
        <v>31</v>
      </c>
      <c r="C1562">
        <v>33.5</v>
      </c>
      <c r="D1562">
        <v>31</v>
      </c>
      <c r="E1562">
        <v>32</v>
      </c>
      <c r="F1562">
        <v>5634</v>
      </c>
    </row>
    <row r="1563" spans="1:6">
      <c r="A1563" s="9">
        <v>40849</v>
      </c>
      <c r="B1563">
        <v>31</v>
      </c>
      <c r="C1563">
        <v>33.6</v>
      </c>
      <c r="D1563">
        <v>31</v>
      </c>
      <c r="E1563">
        <v>33.6</v>
      </c>
      <c r="F1563">
        <v>5290</v>
      </c>
    </row>
    <row r="1564" spans="1:6">
      <c r="A1564" s="9">
        <v>40848</v>
      </c>
      <c r="B1564">
        <v>31</v>
      </c>
      <c r="C1564">
        <v>31.5</v>
      </c>
      <c r="D1564">
        <v>31</v>
      </c>
      <c r="E1564">
        <v>31.3</v>
      </c>
      <c r="F1564">
        <v>390561</v>
      </c>
    </row>
    <row r="1565" spans="1:6">
      <c r="A1565" s="9">
        <v>40847</v>
      </c>
      <c r="B1565">
        <v>33.6</v>
      </c>
      <c r="C1565">
        <v>33.6</v>
      </c>
      <c r="D1565">
        <v>31.8</v>
      </c>
      <c r="E1565">
        <v>33.4</v>
      </c>
      <c r="F1565">
        <v>3200</v>
      </c>
    </row>
    <row r="1566" spans="1:6">
      <c r="A1566" s="9">
        <v>40844</v>
      </c>
      <c r="B1566">
        <v>33</v>
      </c>
      <c r="C1566">
        <v>33</v>
      </c>
      <c r="D1566">
        <v>31.6</v>
      </c>
      <c r="E1566">
        <v>32.299999999999997</v>
      </c>
      <c r="F1566">
        <v>18259</v>
      </c>
    </row>
    <row r="1567" spans="1:6">
      <c r="A1567" s="9">
        <v>40843</v>
      </c>
      <c r="B1567">
        <v>33.1</v>
      </c>
      <c r="C1567">
        <v>33.5</v>
      </c>
      <c r="D1567">
        <v>32.700000000000003</v>
      </c>
      <c r="E1567">
        <v>32.700000000000003</v>
      </c>
      <c r="F1567">
        <v>12648</v>
      </c>
    </row>
    <row r="1568" spans="1:6">
      <c r="A1568" s="9">
        <v>40842</v>
      </c>
      <c r="B1568">
        <v>31.6</v>
      </c>
      <c r="C1568">
        <v>32</v>
      </c>
      <c r="D1568">
        <v>31.4</v>
      </c>
      <c r="E1568">
        <v>31.4</v>
      </c>
      <c r="F1568">
        <v>7234</v>
      </c>
    </row>
    <row r="1569" spans="1:6">
      <c r="A1569" s="9">
        <v>40841</v>
      </c>
      <c r="B1569">
        <v>32.5</v>
      </c>
      <c r="C1569">
        <v>32.6</v>
      </c>
      <c r="D1569">
        <v>31.8</v>
      </c>
      <c r="E1569">
        <v>32</v>
      </c>
      <c r="F1569">
        <v>77452</v>
      </c>
    </row>
    <row r="1570" spans="1:6">
      <c r="A1570" s="9">
        <v>40840</v>
      </c>
      <c r="B1570">
        <v>30.2</v>
      </c>
      <c r="C1570">
        <v>30.2</v>
      </c>
      <c r="D1570">
        <v>30.2</v>
      </c>
      <c r="E1570">
        <v>30.2</v>
      </c>
      <c r="F1570">
        <v>64</v>
      </c>
    </row>
    <row r="1571" spans="1:6">
      <c r="A1571" s="9">
        <v>40837</v>
      </c>
      <c r="B1571">
        <v>31.6</v>
      </c>
      <c r="C1571">
        <v>32.299999999999997</v>
      </c>
      <c r="D1571">
        <v>30.6</v>
      </c>
      <c r="E1571">
        <v>31</v>
      </c>
      <c r="F1571">
        <v>19374</v>
      </c>
    </row>
    <row r="1572" spans="1:6">
      <c r="A1572" s="9">
        <v>40836</v>
      </c>
      <c r="B1572">
        <v>31.7</v>
      </c>
      <c r="C1572">
        <v>31.7</v>
      </c>
      <c r="D1572">
        <v>30.8</v>
      </c>
      <c r="E1572">
        <v>30.8</v>
      </c>
      <c r="F1572">
        <v>19607</v>
      </c>
    </row>
    <row r="1573" spans="1:6">
      <c r="A1573" s="9">
        <v>40835</v>
      </c>
      <c r="B1573">
        <v>31.7</v>
      </c>
      <c r="C1573">
        <v>32</v>
      </c>
      <c r="D1573">
        <v>31.7</v>
      </c>
      <c r="E1573">
        <v>31.7</v>
      </c>
      <c r="F1573">
        <v>14220</v>
      </c>
    </row>
    <row r="1574" spans="1:6">
      <c r="A1574" s="9">
        <v>40834</v>
      </c>
      <c r="B1574">
        <v>35.200000000000003</v>
      </c>
      <c r="C1574">
        <v>35.200000000000003</v>
      </c>
      <c r="D1574">
        <v>31.5</v>
      </c>
      <c r="E1574">
        <v>31.5</v>
      </c>
      <c r="F1574">
        <v>6324</v>
      </c>
    </row>
    <row r="1575" spans="1:6">
      <c r="A1575" s="9">
        <v>40833</v>
      </c>
      <c r="B1575">
        <v>32</v>
      </c>
      <c r="C1575">
        <v>35.5</v>
      </c>
      <c r="D1575">
        <v>32</v>
      </c>
      <c r="E1575">
        <v>32.1</v>
      </c>
      <c r="F1575">
        <v>8187</v>
      </c>
    </row>
    <row r="1576" spans="1:6">
      <c r="A1576" s="9">
        <v>40830</v>
      </c>
      <c r="B1576">
        <v>32.4</v>
      </c>
      <c r="C1576">
        <v>32.4</v>
      </c>
      <c r="D1576">
        <v>31</v>
      </c>
      <c r="E1576">
        <v>32</v>
      </c>
      <c r="F1576">
        <v>90360</v>
      </c>
    </row>
    <row r="1577" spans="1:6">
      <c r="A1577" s="9">
        <v>40829</v>
      </c>
      <c r="B1577">
        <v>33.799999999999997</v>
      </c>
      <c r="C1577">
        <v>33.9</v>
      </c>
      <c r="D1577">
        <v>32.299999999999997</v>
      </c>
      <c r="E1577">
        <v>32.4</v>
      </c>
      <c r="F1577">
        <v>25042</v>
      </c>
    </row>
    <row r="1578" spans="1:6">
      <c r="A1578" s="9">
        <v>40828</v>
      </c>
      <c r="B1578">
        <v>35.200000000000003</v>
      </c>
      <c r="C1578">
        <v>37.200000000000003</v>
      </c>
      <c r="D1578">
        <v>33.4</v>
      </c>
      <c r="E1578">
        <v>33.5</v>
      </c>
      <c r="F1578">
        <v>25687</v>
      </c>
    </row>
    <row r="1579" spans="1:6">
      <c r="A1579" s="9">
        <v>40827</v>
      </c>
      <c r="B1579">
        <v>39.200000000000003</v>
      </c>
      <c r="C1579">
        <v>39.200000000000003</v>
      </c>
      <c r="D1579">
        <v>34.9</v>
      </c>
      <c r="E1579">
        <v>34.9</v>
      </c>
      <c r="F1579">
        <v>7668</v>
      </c>
    </row>
    <row r="1580" spans="1:6">
      <c r="A1580" s="9">
        <v>40826</v>
      </c>
      <c r="B1580">
        <v>36.700000000000003</v>
      </c>
      <c r="C1580">
        <v>37.5</v>
      </c>
      <c r="D1580">
        <v>35.1</v>
      </c>
      <c r="E1580">
        <v>37.5</v>
      </c>
      <c r="F1580">
        <v>21137</v>
      </c>
    </row>
    <row r="1581" spans="1:6">
      <c r="A1581" s="9">
        <v>40823</v>
      </c>
      <c r="B1581">
        <v>38</v>
      </c>
      <c r="C1581">
        <v>39</v>
      </c>
      <c r="D1581">
        <v>38</v>
      </c>
      <c r="E1581">
        <v>38</v>
      </c>
      <c r="F1581">
        <v>2993</v>
      </c>
    </row>
    <row r="1582" spans="1:6">
      <c r="A1582" s="9">
        <v>40822</v>
      </c>
      <c r="B1582">
        <v>37.700000000000003</v>
      </c>
      <c r="C1582">
        <v>38.9</v>
      </c>
      <c r="D1582">
        <v>36.6</v>
      </c>
      <c r="E1582">
        <v>38</v>
      </c>
      <c r="F1582">
        <v>14161</v>
      </c>
    </row>
    <row r="1583" spans="1:6">
      <c r="A1583" s="9">
        <v>40821</v>
      </c>
      <c r="B1583">
        <v>37</v>
      </c>
      <c r="C1583">
        <v>38.5</v>
      </c>
      <c r="D1583">
        <v>36.6</v>
      </c>
      <c r="E1583">
        <v>37</v>
      </c>
      <c r="F1583">
        <v>16527</v>
      </c>
    </row>
    <row r="1584" spans="1:6">
      <c r="A1584" s="9">
        <v>40820</v>
      </c>
      <c r="B1584">
        <v>32</v>
      </c>
      <c r="C1584">
        <v>38.1</v>
      </c>
      <c r="D1584">
        <v>32</v>
      </c>
      <c r="E1584">
        <v>36.5</v>
      </c>
      <c r="F1584">
        <v>30455</v>
      </c>
    </row>
    <row r="1585" spans="1:6">
      <c r="A1585" s="9">
        <v>40819</v>
      </c>
      <c r="B1585">
        <v>37.200000000000003</v>
      </c>
      <c r="C1585">
        <v>40.4</v>
      </c>
      <c r="D1585">
        <v>36.5</v>
      </c>
      <c r="E1585">
        <v>36.6</v>
      </c>
      <c r="F1585">
        <v>30988</v>
      </c>
    </row>
    <row r="1586" spans="1:6">
      <c r="A1586" s="9">
        <v>40816</v>
      </c>
      <c r="B1586">
        <v>36.5</v>
      </c>
      <c r="C1586">
        <v>37.799999999999997</v>
      </c>
      <c r="D1586">
        <v>36.5</v>
      </c>
      <c r="E1586">
        <v>37.200000000000003</v>
      </c>
      <c r="F1586">
        <v>3347</v>
      </c>
    </row>
    <row r="1587" spans="1:6">
      <c r="A1587" s="9">
        <v>40815</v>
      </c>
      <c r="B1587">
        <v>37</v>
      </c>
      <c r="C1587">
        <v>37.9</v>
      </c>
      <c r="D1587">
        <v>36.6</v>
      </c>
      <c r="E1587">
        <v>37.9</v>
      </c>
      <c r="F1587">
        <v>143884</v>
      </c>
    </row>
    <row r="1588" spans="1:6">
      <c r="A1588" s="9">
        <v>40814</v>
      </c>
      <c r="B1588">
        <v>35.1</v>
      </c>
      <c r="C1588">
        <v>36.299999999999997</v>
      </c>
      <c r="D1588">
        <v>35.1</v>
      </c>
      <c r="E1588">
        <v>36.299999999999997</v>
      </c>
      <c r="F1588">
        <v>12190</v>
      </c>
    </row>
    <row r="1589" spans="1:6">
      <c r="A1589" s="9">
        <v>40813</v>
      </c>
      <c r="B1589">
        <v>37</v>
      </c>
      <c r="C1589">
        <v>37</v>
      </c>
      <c r="D1589">
        <v>35.4</v>
      </c>
      <c r="E1589">
        <v>37</v>
      </c>
      <c r="F1589">
        <v>3220</v>
      </c>
    </row>
    <row r="1590" spans="1:6">
      <c r="A1590" s="9">
        <v>40812</v>
      </c>
      <c r="B1590">
        <v>35.5</v>
      </c>
      <c r="C1590">
        <v>36.9</v>
      </c>
      <c r="D1590">
        <v>33.9</v>
      </c>
      <c r="E1590">
        <v>35.5</v>
      </c>
      <c r="F1590">
        <v>160599</v>
      </c>
    </row>
    <row r="1591" spans="1:6">
      <c r="A1591" s="9">
        <v>40809</v>
      </c>
      <c r="B1591">
        <v>36.4</v>
      </c>
      <c r="C1591">
        <v>36.700000000000003</v>
      </c>
      <c r="D1591">
        <v>35.6</v>
      </c>
      <c r="E1591">
        <v>36</v>
      </c>
      <c r="F1591">
        <v>12153</v>
      </c>
    </row>
    <row r="1592" spans="1:6">
      <c r="A1592" s="9">
        <v>40808</v>
      </c>
      <c r="B1592">
        <v>38.5</v>
      </c>
      <c r="C1592">
        <v>38.5</v>
      </c>
      <c r="D1592">
        <v>36.1</v>
      </c>
      <c r="E1592">
        <v>36.1</v>
      </c>
      <c r="F1592">
        <v>109374</v>
      </c>
    </row>
    <row r="1593" spans="1:6">
      <c r="A1593" s="9">
        <v>40807</v>
      </c>
      <c r="B1593">
        <v>36.6</v>
      </c>
      <c r="C1593">
        <v>37.9</v>
      </c>
      <c r="D1593">
        <v>36.6</v>
      </c>
      <c r="E1593">
        <v>36.799999999999997</v>
      </c>
      <c r="F1593">
        <v>1578</v>
      </c>
    </row>
    <row r="1594" spans="1:6">
      <c r="A1594" s="9">
        <v>40806</v>
      </c>
      <c r="B1594">
        <v>36.200000000000003</v>
      </c>
      <c r="C1594">
        <v>38</v>
      </c>
      <c r="D1594">
        <v>36.200000000000003</v>
      </c>
      <c r="E1594">
        <v>38</v>
      </c>
      <c r="F1594">
        <v>9689</v>
      </c>
    </row>
    <row r="1595" spans="1:6">
      <c r="A1595" s="9">
        <v>40805</v>
      </c>
      <c r="B1595">
        <v>36.1</v>
      </c>
      <c r="C1595">
        <v>39.299999999999997</v>
      </c>
      <c r="D1595">
        <v>36.1</v>
      </c>
      <c r="E1595">
        <v>37.6</v>
      </c>
      <c r="F1595">
        <v>13637</v>
      </c>
    </row>
    <row r="1596" spans="1:6">
      <c r="A1596" s="9">
        <v>40802</v>
      </c>
      <c r="B1596">
        <v>37.700000000000003</v>
      </c>
      <c r="C1596">
        <v>40</v>
      </c>
      <c r="D1596">
        <v>37.700000000000003</v>
      </c>
      <c r="E1596">
        <v>39.799999999999997</v>
      </c>
      <c r="F1596">
        <v>3962</v>
      </c>
    </row>
    <row r="1597" spans="1:6">
      <c r="A1597" s="9">
        <v>40801</v>
      </c>
      <c r="B1597">
        <v>40</v>
      </c>
      <c r="C1597">
        <v>40</v>
      </c>
      <c r="D1597">
        <v>39.1</v>
      </c>
      <c r="E1597">
        <v>39.1</v>
      </c>
      <c r="F1597">
        <v>33937</v>
      </c>
    </row>
    <row r="1598" spans="1:6">
      <c r="A1598" s="9">
        <v>40800</v>
      </c>
      <c r="B1598">
        <v>39.700000000000003</v>
      </c>
      <c r="C1598">
        <v>40.1</v>
      </c>
      <c r="D1598">
        <v>39.700000000000003</v>
      </c>
      <c r="E1598">
        <v>39.700000000000003</v>
      </c>
      <c r="F1598">
        <v>16011</v>
      </c>
    </row>
    <row r="1599" spans="1:6">
      <c r="A1599" s="9">
        <v>40799</v>
      </c>
      <c r="B1599">
        <v>37.5</v>
      </c>
      <c r="C1599">
        <v>39</v>
      </c>
      <c r="D1599">
        <v>37.5</v>
      </c>
      <c r="E1599">
        <v>38</v>
      </c>
      <c r="F1599">
        <v>640</v>
      </c>
    </row>
    <row r="1600" spans="1:6">
      <c r="A1600" s="9">
        <v>40798</v>
      </c>
      <c r="B1600">
        <v>37.1</v>
      </c>
      <c r="C1600">
        <v>39.700000000000003</v>
      </c>
      <c r="D1600">
        <v>37.1</v>
      </c>
      <c r="E1600">
        <v>39</v>
      </c>
      <c r="F1600">
        <v>4657</v>
      </c>
    </row>
    <row r="1601" spans="1:6">
      <c r="A1601" s="9">
        <v>40795</v>
      </c>
      <c r="B1601">
        <v>39.6</v>
      </c>
      <c r="C1601">
        <v>39.799999999999997</v>
      </c>
      <c r="D1601">
        <v>39.6</v>
      </c>
      <c r="E1601">
        <v>39.799999999999997</v>
      </c>
      <c r="F1601">
        <v>15007</v>
      </c>
    </row>
    <row r="1602" spans="1:6">
      <c r="A1602" s="9">
        <v>40794</v>
      </c>
      <c r="B1602">
        <v>39</v>
      </c>
      <c r="C1602">
        <v>41.9</v>
      </c>
      <c r="D1602">
        <v>39</v>
      </c>
      <c r="E1602">
        <v>41.5</v>
      </c>
      <c r="F1602">
        <v>4137</v>
      </c>
    </row>
    <row r="1603" spans="1:6">
      <c r="A1603" s="9">
        <v>40793</v>
      </c>
      <c r="B1603">
        <v>41.9</v>
      </c>
      <c r="C1603">
        <v>41.9</v>
      </c>
      <c r="D1603">
        <v>39</v>
      </c>
      <c r="E1603">
        <v>41.8</v>
      </c>
      <c r="F1603">
        <v>2252</v>
      </c>
    </row>
    <row r="1604" spans="1:6">
      <c r="A1604" s="9">
        <v>40792</v>
      </c>
      <c r="B1604">
        <v>39</v>
      </c>
      <c r="C1604">
        <v>41</v>
      </c>
      <c r="D1604">
        <v>39</v>
      </c>
      <c r="E1604">
        <v>39</v>
      </c>
      <c r="F1604">
        <v>2795</v>
      </c>
    </row>
    <row r="1605" spans="1:6">
      <c r="A1605" s="9">
        <v>40791</v>
      </c>
      <c r="B1605">
        <v>39</v>
      </c>
      <c r="C1605">
        <v>39.6</v>
      </c>
      <c r="D1605">
        <v>38.700000000000003</v>
      </c>
      <c r="E1605">
        <v>39</v>
      </c>
      <c r="F1605">
        <v>53778</v>
      </c>
    </row>
    <row r="1606" spans="1:6">
      <c r="A1606" s="9">
        <v>40788</v>
      </c>
      <c r="B1606">
        <v>44.1</v>
      </c>
      <c r="C1606">
        <v>44.1</v>
      </c>
      <c r="D1606">
        <v>38.799999999999997</v>
      </c>
      <c r="E1606">
        <v>38.799999999999997</v>
      </c>
      <c r="F1606">
        <v>55288</v>
      </c>
    </row>
    <row r="1607" spans="1:6">
      <c r="A1607" s="9">
        <v>40787</v>
      </c>
      <c r="B1607">
        <v>42</v>
      </c>
      <c r="C1607">
        <v>44.5</v>
      </c>
      <c r="D1607">
        <v>41</v>
      </c>
      <c r="E1607">
        <v>42.4</v>
      </c>
      <c r="F1607">
        <v>27537</v>
      </c>
    </row>
    <row r="1608" spans="1:6">
      <c r="A1608" s="9">
        <v>40786</v>
      </c>
      <c r="B1608">
        <v>39.799999999999997</v>
      </c>
      <c r="C1608">
        <v>42.2</v>
      </c>
      <c r="D1608">
        <v>38.200000000000003</v>
      </c>
      <c r="E1608">
        <v>41.5</v>
      </c>
      <c r="F1608">
        <v>107866</v>
      </c>
    </row>
    <row r="1609" spans="1:6">
      <c r="A1609" s="9">
        <v>40785</v>
      </c>
      <c r="B1609">
        <v>39.1</v>
      </c>
      <c r="C1609">
        <v>40</v>
      </c>
      <c r="D1609">
        <v>39.1</v>
      </c>
      <c r="E1609">
        <v>39.299999999999997</v>
      </c>
      <c r="F1609">
        <v>37090</v>
      </c>
    </row>
    <row r="1610" spans="1:6">
      <c r="A1610" s="9">
        <v>40784</v>
      </c>
      <c r="B1610">
        <v>38.1</v>
      </c>
      <c r="C1610">
        <v>38.9</v>
      </c>
      <c r="D1610">
        <v>37.799999999999997</v>
      </c>
      <c r="E1610">
        <v>38.700000000000003</v>
      </c>
      <c r="F1610">
        <v>11917</v>
      </c>
    </row>
    <row r="1611" spans="1:6">
      <c r="A1611" s="9">
        <v>40781</v>
      </c>
      <c r="B1611">
        <v>35</v>
      </c>
      <c r="C1611">
        <v>39</v>
      </c>
      <c r="D1611">
        <v>35</v>
      </c>
      <c r="E1611">
        <v>39</v>
      </c>
      <c r="F1611">
        <v>57648</v>
      </c>
    </row>
    <row r="1612" spans="1:6">
      <c r="A1612" s="9">
        <v>40780</v>
      </c>
      <c r="B1612">
        <v>38.5</v>
      </c>
      <c r="C1612">
        <v>38.5</v>
      </c>
      <c r="D1612">
        <v>37.9</v>
      </c>
      <c r="E1612">
        <v>38</v>
      </c>
      <c r="F1612">
        <v>23849</v>
      </c>
    </row>
    <row r="1613" spans="1:6">
      <c r="A1613" s="9">
        <v>40779</v>
      </c>
      <c r="B1613">
        <v>38</v>
      </c>
      <c r="C1613">
        <v>38.299999999999997</v>
      </c>
      <c r="D1613">
        <v>37.5</v>
      </c>
      <c r="E1613">
        <v>37.5</v>
      </c>
      <c r="F1613">
        <v>40069</v>
      </c>
    </row>
    <row r="1614" spans="1:6">
      <c r="A1614" s="9">
        <v>40778</v>
      </c>
      <c r="B1614">
        <v>38.200000000000003</v>
      </c>
      <c r="C1614">
        <v>38.4</v>
      </c>
      <c r="D1614">
        <v>38</v>
      </c>
      <c r="E1614">
        <v>38</v>
      </c>
      <c r="F1614">
        <v>105208</v>
      </c>
    </row>
    <row r="1615" spans="1:6">
      <c r="A1615" s="9">
        <v>40777</v>
      </c>
      <c r="B1615">
        <v>39</v>
      </c>
      <c r="C1615">
        <v>39.200000000000003</v>
      </c>
      <c r="D1615">
        <v>38</v>
      </c>
      <c r="E1615">
        <v>38</v>
      </c>
      <c r="F1615">
        <v>1064</v>
      </c>
    </row>
    <row r="1616" spans="1:6">
      <c r="A1616" s="9">
        <v>40774</v>
      </c>
      <c r="B1616">
        <v>40</v>
      </c>
      <c r="C1616">
        <v>40</v>
      </c>
      <c r="D1616">
        <v>38</v>
      </c>
      <c r="E1616">
        <v>38</v>
      </c>
      <c r="F1616">
        <v>58122</v>
      </c>
    </row>
    <row r="1617" spans="1:6">
      <c r="A1617" s="9">
        <v>40773</v>
      </c>
      <c r="B1617">
        <v>42.2</v>
      </c>
      <c r="C1617">
        <v>42.2</v>
      </c>
      <c r="D1617">
        <v>37.799999999999997</v>
      </c>
      <c r="E1617">
        <v>38.1</v>
      </c>
      <c r="F1617">
        <v>71646</v>
      </c>
    </row>
    <row r="1618" spans="1:6">
      <c r="A1618" s="9">
        <v>40772</v>
      </c>
      <c r="B1618">
        <v>41</v>
      </c>
      <c r="C1618">
        <v>42.2</v>
      </c>
      <c r="D1618">
        <v>40.5</v>
      </c>
      <c r="E1618">
        <v>41.9</v>
      </c>
      <c r="F1618">
        <v>38090</v>
      </c>
    </row>
    <row r="1619" spans="1:6">
      <c r="A1619" s="9">
        <v>40771</v>
      </c>
      <c r="B1619">
        <v>43.4</v>
      </c>
      <c r="C1619">
        <v>43.4</v>
      </c>
      <c r="D1619">
        <v>40.799999999999997</v>
      </c>
      <c r="E1619">
        <v>41.5</v>
      </c>
      <c r="F1619">
        <v>71282</v>
      </c>
    </row>
    <row r="1620" spans="1:6">
      <c r="A1620" s="9">
        <v>40770</v>
      </c>
      <c r="B1620">
        <v>44.4</v>
      </c>
      <c r="C1620">
        <v>44.6</v>
      </c>
      <c r="D1620">
        <v>43.8</v>
      </c>
      <c r="E1620">
        <v>44.5</v>
      </c>
      <c r="F1620">
        <v>6287</v>
      </c>
    </row>
    <row r="1621" spans="1:6">
      <c r="A1621" s="9">
        <v>40767</v>
      </c>
      <c r="B1621">
        <v>42</v>
      </c>
      <c r="C1621">
        <v>44</v>
      </c>
      <c r="D1621">
        <v>42</v>
      </c>
      <c r="E1621">
        <v>43.7</v>
      </c>
      <c r="F1621">
        <v>4268</v>
      </c>
    </row>
    <row r="1622" spans="1:6">
      <c r="A1622" s="9">
        <v>40766</v>
      </c>
      <c r="B1622">
        <v>44.5</v>
      </c>
      <c r="C1622">
        <v>44.6</v>
      </c>
      <c r="D1622">
        <v>39.1</v>
      </c>
      <c r="E1622">
        <v>42.3</v>
      </c>
      <c r="F1622">
        <v>24556</v>
      </c>
    </row>
    <row r="1623" spans="1:6">
      <c r="A1623" s="9">
        <v>40765</v>
      </c>
      <c r="B1623">
        <v>39.9</v>
      </c>
      <c r="C1623">
        <v>43.3</v>
      </c>
      <c r="D1623">
        <v>39.9</v>
      </c>
      <c r="E1623">
        <v>43.3</v>
      </c>
      <c r="F1623">
        <v>27381</v>
      </c>
    </row>
    <row r="1624" spans="1:6">
      <c r="A1624" s="9">
        <v>40764</v>
      </c>
      <c r="B1624">
        <v>39.200000000000003</v>
      </c>
      <c r="C1624">
        <v>40</v>
      </c>
      <c r="D1624">
        <v>37</v>
      </c>
      <c r="E1624">
        <v>39.9</v>
      </c>
      <c r="F1624">
        <v>85039</v>
      </c>
    </row>
    <row r="1625" spans="1:6">
      <c r="A1625" s="9">
        <v>40763</v>
      </c>
      <c r="B1625">
        <v>43.5</v>
      </c>
      <c r="C1625">
        <v>45</v>
      </c>
      <c r="D1625">
        <v>39.4</v>
      </c>
      <c r="E1625">
        <v>40</v>
      </c>
      <c r="F1625">
        <v>70469</v>
      </c>
    </row>
    <row r="1626" spans="1:6">
      <c r="A1626" s="9">
        <v>40760</v>
      </c>
      <c r="B1626">
        <v>40</v>
      </c>
      <c r="C1626">
        <v>43.5</v>
      </c>
      <c r="D1626">
        <v>39.799999999999997</v>
      </c>
      <c r="E1626">
        <v>43.5</v>
      </c>
      <c r="F1626">
        <v>50367</v>
      </c>
    </row>
    <row r="1627" spans="1:6">
      <c r="A1627" s="9">
        <v>40759</v>
      </c>
      <c r="B1627">
        <v>41.3</v>
      </c>
      <c r="C1627">
        <v>41.3</v>
      </c>
      <c r="D1627">
        <v>40</v>
      </c>
      <c r="E1627">
        <v>40</v>
      </c>
      <c r="F1627">
        <v>290846</v>
      </c>
    </row>
    <row r="1628" spans="1:6">
      <c r="A1628" s="9">
        <v>40758</v>
      </c>
      <c r="B1628">
        <v>38.5</v>
      </c>
      <c r="C1628">
        <v>41.4</v>
      </c>
      <c r="D1628">
        <v>38.5</v>
      </c>
      <c r="E1628">
        <v>40.4</v>
      </c>
      <c r="F1628">
        <v>93463</v>
      </c>
    </row>
    <row r="1629" spans="1:6">
      <c r="A1629" s="9">
        <v>40757</v>
      </c>
      <c r="B1629">
        <v>40.9</v>
      </c>
      <c r="C1629">
        <v>41.7</v>
      </c>
      <c r="D1629">
        <v>39.4</v>
      </c>
      <c r="E1629">
        <v>39.4</v>
      </c>
      <c r="F1629">
        <v>398999</v>
      </c>
    </row>
    <row r="1630" spans="1:6">
      <c r="A1630" s="9">
        <v>40756</v>
      </c>
      <c r="B1630">
        <v>40.1</v>
      </c>
      <c r="C1630">
        <v>40.6</v>
      </c>
      <c r="D1630">
        <v>40</v>
      </c>
      <c r="E1630">
        <v>40.6</v>
      </c>
      <c r="F1630">
        <v>152437</v>
      </c>
    </row>
    <row r="1631" spans="1:6">
      <c r="A1631" s="9">
        <v>40753</v>
      </c>
      <c r="B1631">
        <v>40</v>
      </c>
      <c r="C1631">
        <v>41.2</v>
      </c>
      <c r="D1631">
        <v>40</v>
      </c>
      <c r="E1631">
        <v>40.1</v>
      </c>
      <c r="F1631">
        <v>6037</v>
      </c>
    </row>
    <row r="1632" spans="1:6">
      <c r="A1632" s="9">
        <v>40752</v>
      </c>
      <c r="B1632">
        <v>41.5</v>
      </c>
      <c r="C1632">
        <v>41.5</v>
      </c>
      <c r="D1632">
        <v>39.700000000000003</v>
      </c>
      <c r="E1632">
        <v>40</v>
      </c>
      <c r="F1632">
        <v>17026</v>
      </c>
    </row>
    <row r="1633" spans="1:6">
      <c r="A1633" s="9">
        <v>40751</v>
      </c>
      <c r="B1633">
        <v>40</v>
      </c>
      <c r="C1633">
        <v>40.1</v>
      </c>
      <c r="D1633">
        <v>39</v>
      </c>
      <c r="E1633">
        <v>40</v>
      </c>
      <c r="F1633">
        <v>71462</v>
      </c>
    </row>
    <row r="1634" spans="1:6">
      <c r="A1634" s="9">
        <v>40750</v>
      </c>
      <c r="B1634">
        <v>40.6</v>
      </c>
      <c r="C1634">
        <v>40.6</v>
      </c>
      <c r="D1634">
        <v>40</v>
      </c>
      <c r="E1634">
        <v>40</v>
      </c>
      <c r="F1634">
        <v>6291</v>
      </c>
    </row>
    <row r="1635" spans="1:6">
      <c r="A1635" s="9">
        <v>40749</v>
      </c>
      <c r="B1635">
        <v>41.7</v>
      </c>
      <c r="C1635">
        <v>41.7</v>
      </c>
      <c r="D1635">
        <v>40</v>
      </c>
      <c r="E1635">
        <v>40</v>
      </c>
      <c r="F1635">
        <v>5285</v>
      </c>
    </row>
    <row r="1636" spans="1:6">
      <c r="A1636" s="9">
        <v>40746</v>
      </c>
      <c r="B1636">
        <v>40</v>
      </c>
      <c r="C1636">
        <v>42</v>
      </c>
      <c r="D1636">
        <v>40</v>
      </c>
      <c r="E1636">
        <v>40.799999999999997</v>
      </c>
      <c r="F1636">
        <v>5255</v>
      </c>
    </row>
    <row r="1637" spans="1:6">
      <c r="A1637" s="9">
        <v>40745</v>
      </c>
      <c r="B1637">
        <v>39.1</v>
      </c>
      <c r="C1637">
        <v>41</v>
      </c>
      <c r="D1637">
        <v>38.4</v>
      </c>
      <c r="E1637">
        <v>39.5</v>
      </c>
      <c r="F1637">
        <v>42807</v>
      </c>
    </row>
    <row r="1638" spans="1:6">
      <c r="A1638" s="9">
        <v>40744</v>
      </c>
      <c r="B1638">
        <v>40.5</v>
      </c>
      <c r="C1638">
        <v>40.5</v>
      </c>
      <c r="D1638">
        <v>38.5</v>
      </c>
      <c r="E1638">
        <v>38.9</v>
      </c>
      <c r="F1638">
        <v>145632</v>
      </c>
    </row>
    <row r="1639" spans="1:6">
      <c r="A1639" s="9">
        <v>40743</v>
      </c>
      <c r="B1639">
        <v>40</v>
      </c>
      <c r="C1639">
        <v>40.6</v>
      </c>
      <c r="D1639">
        <v>39.5</v>
      </c>
      <c r="E1639">
        <v>40.6</v>
      </c>
      <c r="F1639">
        <v>49431</v>
      </c>
    </row>
    <row r="1640" spans="1:6">
      <c r="A1640" s="9">
        <v>40742</v>
      </c>
      <c r="B1640">
        <v>41.1</v>
      </c>
      <c r="C1640">
        <v>41.1</v>
      </c>
      <c r="D1640">
        <v>39.5</v>
      </c>
      <c r="E1640">
        <v>39.5</v>
      </c>
      <c r="F1640">
        <v>21870</v>
      </c>
    </row>
    <row r="1641" spans="1:6">
      <c r="A1641" s="9">
        <v>40739</v>
      </c>
      <c r="B1641">
        <v>40.4</v>
      </c>
      <c r="C1641">
        <v>42.8</v>
      </c>
      <c r="D1641">
        <v>40.4</v>
      </c>
      <c r="E1641">
        <v>41</v>
      </c>
      <c r="F1641">
        <v>20274</v>
      </c>
    </row>
    <row r="1642" spans="1:6">
      <c r="A1642" s="9">
        <v>40738</v>
      </c>
      <c r="B1642">
        <v>41.8</v>
      </c>
      <c r="C1642">
        <v>41.9</v>
      </c>
      <c r="D1642">
        <v>41</v>
      </c>
      <c r="E1642">
        <v>41</v>
      </c>
      <c r="F1642">
        <v>14307</v>
      </c>
    </row>
    <row r="1643" spans="1:6">
      <c r="A1643" s="9">
        <v>40737</v>
      </c>
      <c r="B1643">
        <v>40.1</v>
      </c>
      <c r="C1643">
        <v>42</v>
      </c>
      <c r="D1643">
        <v>40.1</v>
      </c>
      <c r="E1643">
        <v>41</v>
      </c>
      <c r="F1643">
        <v>27673</v>
      </c>
    </row>
    <row r="1644" spans="1:6">
      <c r="A1644" s="9">
        <v>40736</v>
      </c>
      <c r="B1644">
        <v>42.1</v>
      </c>
      <c r="C1644">
        <v>42.2</v>
      </c>
      <c r="D1644">
        <v>40.9</v>
      </c>
      <c r="E1644">
        <v>41.1</v>
      </c>
      <c r="F1644">
        <v>44527</v>
      </c>
    </row>
    <row r="1645" spans="1:6">
      <c r="A1645" s="9">
        <v>40735</v>
      </c>
      <c r="B1645">
        <v>42.6</v>
      </c>
      <c r="C1645">
        <v>43.4</v>
      </c>
      <c r="D1645">
        <v>42.3</v>
      </c>
      <c r="E1645">
        <v>43.2</v>
      </c>
      <c r="F1645">
        <v>14257</v>
      </c>
    </row>
    <row r="1646" spans="1:6">
      <c r="A1646" s="9">
        <v>40732</v>
      </c>
      <c r="B1646">
        <v>43.5</v>
      </c>
      <c r="C1646">
        <v>43.5</v>
      </c>
      <c r="D1646">
        <v>42.4</v>
      </c>
      <c r="E1646">
        <v>42.9</v>
      </c>
      <c r="F1646">
        <v>168407</v>
      </c>
    </row>
    <row r="1647" spans="1:6">
      <c r="A1647" s="9">
        <v>40731</v>
      </c>
      <c r="B1647">
        <v>44</v>
      </c>
      <c r="C1647">
        <v>44</v>
      </c>
      <c r="D1647">
        <v>42.5</v>
      </c>
      <c r="E1647">
        <v>42.5</v>
      </c>
      <c r="F1647">
        <v>54793</v>
      </c>
    </row>
    <row r="1648" spans="1:6">
      <c r="A1648" s="9">
        <v>40730</v>
      </c>
      <c r="B1648">
        <v>44.7</v>
      </c>
      <c r="C1648">
        <v>44.7</v>
      </c>
      <c r="D1648">
        <v>43.5</v>
      </c>
      <c r="E1648">
        <v>44.1</v>
      </c>
      <c r="F1648">
        <v>3847</v>
      </c>
    </row>
    <row r="1649" spans="1:6">
      <c r="A1649" s="9">
        <v>40729</v>
      </c>
      <c r="B1649">
        <v>45</v>
      </c>
      <c r="C1649">
        <v>45</v>
      </c>
      <c r="D1649">
        <v>44</v>
      </c>
      <c r="E1649">
        <v>44.7</v>
      </c>
      <c r="F1649">
        <v>7575</v>
      </c>
    </row>
    <row r="1650" spans="1:6">
      <c r="A1650" s="9">
        <v>40728</v>
      </c>
      <c r="B1650">
        <v>44</v>
      </c>
      <c r="C1650">
        <v>45.1</v>
      </c>
      <c r="D1650">
        <v>43.5</v>
      </c>
      <c r="E1650">
        <v>44</v>
      </c>
      <c r="F1650">
        <v>149862</v>
      </c>
    </row>
    <row r="1651" spans="1:6">
      <c r="A1651" s="9">
        <v>40725</v>
      </c>
      <c r="B1651">
        <v>45.8</v>
      </c>
      <c r="C1651">
        <v>45.8</v>
      </c>
      <c r="D1651">
        <v>44</v>
      </c>
      <c r="E1651">
        <v>44.7</v>
      </c>
      <c r="F1651">
        <v>8421570</v>
      </c>
    </row>
    <row r="1652" spans="1:6">
      <c r="A1652" s="9">
        <v>40724</v>
      </c>
      <c r="B1652">
        <v>47</v>
      </c>
      <c r="C1652">
        <v>47</v>
      </c>
      <c r="D1652">
        <v>45.6</v>
      </c>
      <c r="E1652">
        <v>45.6</v>
      </c>
      <c r="F1652">
        <v>15631</v>
      </c>
    </row>
    <row r="1653" spans="1:6">
      <c r="A1653" s="9">
        <v>40723</v>
      </c>
      <c r="B1653">
        <v>46</v>
      </c>
      <c r="C1653">
        <v>46</v>
      </c>
      <c r="D1653">
        <v>45</v>
      </c>
      <c r="E1653">
        <v>45.4</v>
      </c>
      <c r="F1653">
        <v>52994</v>
      </c>
    </row>
    <row r="1654" spans="1:6">
      <c r="A1654" s="9">
        <v>40722</v>
      </c>
      <c r="B1654">
        <v>43.1</v>
      </c>
      <c r="C1654">
        <v>46.9</v>
      </c>
      <c r="D1654">
        <v>43.1</v>
      </c>
      <c r="E1654">
        <v>46.9</v>
      </c>
      <c r="F1654">
        <v>14285</v>
      </c>
    </row>
    <row r="1655" spans="1:6">
      <c r="A1655" s="9">
        <v>40721</v>
      </c>
      <c r="B1655">
        <v>48</v>
      </c>
      <c r="C1655">
        <v>48</v>
      </c>
      <c r="D1655">
        <v>43</v>
      </c>
      <c r="E1655">
        <v>47</v>
      </c>
      <c r="F1655">
        <v>27551</v>
      </c>
    </row>
    <row r="1656" spans="1:6">
      <c r="A1656" s="9">
        <v>40718</v>
      </c>
      <c r="B1656">
        <v>48.5</v>
      </c>
      <c r="C1656">
        <v>48.5</v>
      </c>
      <c r="D1656">
        <v>47.1</v>
      </c>
      <c r="E1656">
        <v>47.7</v>
      </c>
      <c r="F1656">
        <v>7159</v>
      </c>
    </row>
    <row r="1657" spans="1:6">
      <c r="A1657" s="9">
        <v>40717</v>
      </c>
      <c r="B1657">
        <v>49</v>
      </c>
      <c r="C1657">
        <v>49</v>
      </c>
      <c r="D1657">
        <v>45</v>
      </c>
      <c r="E1657">
        <v>48.4</v>
      </c>
      <c r="F1657">
        <v>14929</v>
      </c>
    </row>
    <row r="1658" spans="1:6">
      <c r="A1658" s="9">
        <v>40716</v>
      </c>
      <c r="B1658">
        <v>47.5</v>
      </c>
      <c r="C1658">
        <v>48.2</v>
      </c>
      <c r="D1658">
        <v>47.5</v>
      </c>
      <c r="E1658">
        <v>48</v>
      </c>
      <c r="F1658">
        <v>8724</v>
      </c>
    </row>
    <row r="1659" spans="1:6">
      <c r="A1659" s="9">
        <v>40715</v>
      </c>
      <c r="B1659">
        <v>48</v>
      </c>
      <c r="C1659">
        <v>48</v>
      </c>
      <c r="D1659">
        <v>46.9</v>
      </c>
      <c r="E1659">
        <v>48</v>
      </c>
      <c r="F1659">
        <v>104944</v>
      </c>
    </row>
    <row r="1660" spans="1:6">
      <c r="A1660" s="9">
        <v>40714</v>
      </c>
      <c r="B1660">
        <v>48</v>
      </c>
      <c r="C1660">
        <v>48.8</v>
      </c>
      <c r="D1660">
        <v>47</v>
      </c>
      <c r="E1660">
        <v>47</v>
      </c>
      <c r="F1660">
        <v>14511</v>
      </c>
    </row>
    <row r="1661" spans="1:6">
      <c r="A1661" s="9">
        <v>40711</v>
      </c>
      <c r="B1661">
        <v>50</v>
      </c>
      <c r="C1661">
        <v>50</v>
      </c>
      <c r="D1661">
        <v>48</v>
      </c>
      <c r="E1661">
        <v>49</v>
      </c>
      <c r="F1661">
        <v>19452</v>
      </c>
    </row>
    <row r="1662" spans="1:6">
      <c r="A1662" s="9">
        <v>40710</v>
      </c>
      <c r="B1662">
        <v>52</v>
      </c>
      <c r="C1662">
        <v>52</v>
      </c>
      <c r="D1662">
        <v>49</v>
      </c>
      <c r="E1662">
        <v>49.6</v>
      </c>
      <c r="F1662">
        <v>22765</v>
      </c>
    </row>
    <row r="1663" spans="1:6">
      <c r="A1663" s="9">
        <v>40709</v>
      </c>
      <c r="B1663">
        <v>53.5</v>
      </c>
      <c r="C1663">
        <v>53.5</v>
      </c>
      <c r="D1663">
        <v>50</v>
      </c>
      <c r="E1663">
        <v>50.75</v>
      </c>
      <c r="F1663">
        <v>17595</v>
      </c>
    </row>
    <row r="1664" spans="1:6">
      <c r="A1664" s="9">
        <v>40708</v>
      </c>
      <c r="B1664">
        <v>55</v>
      </c>
      <c r="C1664">
        <v>55</v>
      </c>
      <c r="D1664">
        <v>52.25</v>
      </c>
      <c r="E1664">
        <v>53.5</v>
      </c>
      <c r="F1664">
        <v>50659</v>
      </c>
    </row>
    <row r="1665" spans="1:6">
      <c r="A1665" s="9">
        <v>40704</v>
      </c>
      <c r="B1665">
        <v>55</v>
      </c>
      <c r="C1665">
        <v>55</v>
      </c>
      <c r="D1665">
        <v>53</v>
      </c>
      <c r="E1665">
        <v>53.75</v>
      </c>
      <c r="F1665">
        <v>17364</v>
      </c>
    </row>
    <row r="1666" spans="1:6">
      <c r="A1666" s="9">
        <v>40703</v>
      </c>
      <c r="B1666">
        <v>53</v>
      </c>
      <c r="C1666">
        <v>53</v>
      </c>
      <c r="D1666">
        <v>52.5</v>
      </c>
      <c r="E1666">
        <v>53</v>
      </c>
      <c r="F1666">
        <v>65711</v>
      </c>
    </row>
    <row r="1667" spans="1:6">
      <c r="A1667" s="9">
        <v>40702</v>
      </c>
      <c r="B1667">
        <v>53</v>
      </c>
      <c r="C1667">
        <v>53</v>
      </c>
      <c r="D1667">
        <v>51.5</v>
      </c>
      <c r="E1667">
        <v>52</v>
      </c>
      <c r="F1667">
        <v>63706</v>
      </c>
    </row>
    <row r="1668" spans="1:6">
      <c r="A1668" s="9">
        <v>40701</v>
      </c>
      <c r="B1668">
        <v>53</v>
      </c>
      <c r="C1668">
        <v>53.25</v>
      </c>
      <c r="D1668">
        <v>52.5</v>
      </c>
      <c r="E1668">
        <v>53</v>
      </c>
      <c r="F1668">
        <v>41717</v>
      </c>
    </row>
    <row r="1669" spans="1:6">
      <c r="A1669" s="9">
        <v>40700</v>
      </c>
      <c r="B1669">
        <v>53.5</v>
      </c>
      <c r="C1669">
        <v>53.75</v>
      </c>
      <c r="D1669">
        <v>52.5</v>
      </c>
      <c r="E1669">
        <v>52.75</v>
      </c>
      <c r="F1669">
        <v>28329</v>
      </c>
    </row>
    <row r="1670" spans="1:6">
      <c r="A1670" s="9">
        <v>40697</v>
      </c>
      <c r="B1670">
        <v>56</v>
      </c>
      <c r="C1670">
        <v>56</v>
      </c>
      <c r="D1670">
        <v>53</v>
      </c>
      <c r="E1670">
        <v>53.5</v>
      </c>
      <c r="F1670">
        <v>61216</v>
      </c>
    </row>
    <row r="1671" spans="1:6">
      <c r="A1671" s="9">
        <v>40695</v>
      </c>
      <c r="B1671">
        <v>53.25</v>
      </c>
      <c r="C1671">
        <v>55.5</v>
      </c>
      <c r="D1671">
        <v>53.25</v>
      </c>
      <c r="E1671">
        <v>55.5</v>
      </c>
      <c r="F1671">
        <v>198202</v>
      </c>
    </row>
    <row r="1672" spans="1:6">
      <c r="A1672" s="9">
        <v>40694</v>
      </c>
      <c r="B1672">
        <v>53.25</v>
      </c>
      <c r="C1672">
        <v>54.5</v>
      </c>
      <c r="D1672">
        <v>53.25</v>
      </c>
      <c r="E1672">
        <v>54</v>
      </c>
      <c r="F1672">
        <v>71644</v>
      </c>
    </row>
    <row r="1673" spans="1:6">
      <c r="A1673" s="9">
        <v>40693</v>
      </c>
      <c r="B1673">
        <v>54.5</v>
      </c>
      <c r="C1673">
        <v>54.5</v>
      </c>
      <c r="D1673">
        <v>53</v>
      </c>
      <c r="E1673">
        <v>54.5</v>
      </c>
      <c r="F1673">
        <v>62873</v>
      </c>
    </row>
    <row r="1674" spans="1:6">
      <c r="A1674" s="9">
        <v>40690</v>
      </c>
      <c r="B1674">
        <v>55</v>
      </c>
      <c r="C1674">
        <v>55</v>
      </c>
      <c r="D1674">
        <v>53.5</v>
      </c>
      <c r="E1674">
        <v>53.75</v>
      </c>
      <c r="F1674">
        <v>139970</v>
      </c>
    </row>
    <row r="1675" spans="1:6">
      <c r="A1675" s="9">
        <v>40689</v>
      </c>
      <c r="B1675">
        <v>55</v>
      </c>
      <c r="C1675">
        <v>56</v>
      </c>
      <c r="D1675">
        <v>53</v>
      </c>
      <c r="E1675">
        <v>54</v>
      </c>
      <c r="F1675">
        <v>54837</v>
      </c>
    </row>
    <row r="1676" spans="1:6">
      <c r="A1676" s="9">
        <v>40688</v>
      </c>
      <c r="B1676">
        <v>50.75</v>
      </c>
      <c r="C1676">
        <v>56</v>
      </c>
      <c r="D1676">
        <v>50.5</v>
      </c>
      <c r="E1676">
        <v>55</v>
      </c>
      <c r="F1676">
        <v>93678</v>
      </c>
    </row>
    <row r="1677" spans="1:6">
      <c r="A1677" s="9">
        <v>40687</v>
      </c>
      <c r="B1677">
        <v>52</v>
      </c>
      <c r="C1677">
        <v>52</v>
      </c>
      <c r="D1677">
        <v>49.5</v>
      </c>
      <c r="E1677">
        <v>50</v>
      </c>
      <c r="F1677">
        <v>40687</v>
      </c>
    </row>
    <row r="1678" spans="1:6">
      <c r="A1678" s="9">
        <v>40686</v>
      </c>
      <c r="B1678">
        <v>51.25</v>
      </c>
      <c r="C1678">
        <v>51.25</v>
      </c>
      <c r="D1678">
        <v>49</v>
      </c>
      <c r="E1678">
        <v>49.4</v>
      </c>
      <c r="F1678">
        <v>73618</v>
      </c>
    </row>
    <row r="1679" spans="1:6">
      <c r="A1679" s="9">
        <v>40683</v>
      </c>
      <c r="B1679">
        <v>52.25</v>
      </c>
      <c r="C1679">
        <v>52.25</v>
      </c>
      <c r="D1679">
        <v>50</v>
      </c>
      <c r="E1679">
        <v>51.75</v>
      </c>
      <c r="F1679">
        <v>21128</v>
      </c>
    </row>
    <row r="1680" spans="1:6">
      <c r="A1680" s="9">
        <v>40682</v>
      </c>
      <c r="B1680">
        <v>50.25</v>
      </c>
      <c r="C1680">
        <v>50.5</v>
      </c>
      <c r="D1680">
        <v>49.5</v>
      </c>
      <c r="E1680">
        <v>50.5</v>
      </c>
      <c r="F1680">
        <v>19652</v>
      </c>
    </row>
    <row r="1681" spans="1:6">
      <c r="A1681" s="9">
        <v>40681</v>
      </c>
      <c r="B1681">
        <v>46.7</v>
      </c>
      <c r="C1681">
        <v>52.5</v>
      </c>
      <c r="D1681">
        <v>46.7</v>
      </c>
      <c r="E1681">
        <v>52.5</v>
      </c>
      <c r="F1681">
        <v>17464</v>
      </c>
    </row>
    <row r="1682" spans="1:6">
      <c r="A1682" s="9">
        <v>40679</v>
      </c>
      <c r="B1682">
        <v>53</v>
      </c>
      <c r="C1682">
        <v>53</v>
      </c>
      <c r="D1682">
        <v>52</v>
      </c>
      <c r="E1682">
        <v>53</v>
      </c>
      <c r="F1682">
        <v>3344</v>
      </c>
    </row>
    <row r="1683" spans="1:6">
      <c r="A1683" s="9">
        <v>40676</v>
      </c>
      <c r="B1683">
        <v>53.5</v>
      </c>
      <c r="C1683">
        <v>53.5</v>
      </c>
      <c r="D1683">
        <v>52.25</v>
      </c>
      <c r="E1683">
        <v>52.5</v>
      </c>
      <c r="F1683">
        <v>3132</v>
      </c>
    </row>
    <row r="1684" spans="1:6">
      <c r="A1684" s="9">
        <v>40675</v>
      </c>
      <c r="B1684">
        <v>53</v>
      </c>
      <c r="C1684">
        <v>54</v>
      </c>
      <c r="D1684">
        <v>50.25</v>
      </c>
      <c r="E1684">
        <v>53</v>
      </c>
      <c r="F1684">
        <v>26533</v>
      </c>
    </row>
    <row r="1685" spans="1:6">
      <c r="A1685" s="9">
        <v>40674</v>
      </c>
      <c r="B1685">
        <v>54</v>
      </c>
      <c r="C1685">
        <v>54</v>
      </c>
      <c r="D1685">
        <v>53</v>
      </c>
      <c r="E1685">
        <v>54</v>
      </c>
      <c r="F1685">
        <v>28014</v>
      </c>
    </row>
    <row r="1686" spans="1:6">
      <c r="A1686" s="9">
        <v>40673</v>
      </c>
      <c r="B1686">
        <v>54</v>
      </c>
      <c r="C1686">
        <v>54</v>
      </c>
      <c r="D1686">
        <v>52.25</v>
      </c>
      <c r="E1686">
        <v>53.75</v>
      </c>
      <c r="F1686">
        <v>15851</v>
      </c>
    </row>
    <row r="1687" spans="1:6">
      <c r="A1687" s="9">
        <v>40672</v>
      </c>
      <c r="B1687">
        <v>53.5</v>
      </c>
      <c r="C1687">
        <v>53.75</v>
      </c>
      <c r="D1687">
        <v>52</v>
      </c>
      <c r="E1687">
        <v>53.75</v>
      </c>
      <c r="F1687">
        <v>4028</v>
      </c>
    </row>
    <row r="1688" spans="1:6">
      <c r="A1688" s="9">
        <v>40669</v>
      </c>
      <c r="B1688">
        <v>52</v>
      </c>
      <c r="C1688">
        <v>53.75</v>
      </c>
      <c r="D1688">
        <v>52</v>
      </c>
      <c r="E1688">
        <v>53.5</v>
      </c>
      <c r="F1688">
        <v>14356</v>
      </c>
    </row>
    <row r="1689" spans="1:6">
      <c r="A1689" s="9">
        <v>40668</v>
      </c>
      <c r="B1689">
        <v>54.75</v>
      </c>
      <c r="C1689">
        <v>54.75</v>
      </c>
      <c r="D1689">
        <v>52.5</v>
      </c>
      <c r="E1689">
        <v>52.75</v>
      </c>
      <c r="F1689">
        <v>3610</v>
      </c>
    </row>
    <row r="1690" spans="1:6">
      <c r="A1690" s="9">
        <v>40667</v>
      </c>
      <c r="B1690">
        <v>54</v>
      </c>
      <c r="C1690">
        <v>54.25</v>
      </c>
      <c r="D1690">
        <v>53</v>
      </c>
      <c r="E1690">
        <v>53</v>
      </c>
      <c r="F1690">
        <v>42484</v>
      </c>
    </row>
    <row r="1691" spans="1:6">
      <c r="A1691" s="9">
        <v>40666</v>
      </c>
      <c r="B1691">
        <v>55</v>
      </c>
      <c r="C1691">
        <v>55</v>
      </c>
      <c r="D1691">
        <v>55</v>
      </c>
      <c r="E1691">
        <v>55</v>
      </c>
      <c r="F1691">
        <v>139</v>
      </c>
    </row>
    <row r="1692" spans="1:6">
      <c r="A1692" s="9">
        <v>40665</v>
      </c>
      <c r="B1692">
        <v>56</v>
      </c>
      <c r="C1692">
        <v>56</v>
      </c>
      <c r="D1692">
        <v>55</v>
      </c>
      <c r="E1692">
        <v>55</v>
      </c>
      <c r="F1692">
        <v>16464</v>
      </c>
    </row>
    <row r="1693" spans="1:6">
      <c r="A1693" s="9">
        <v>40662</v>
      </c>
      <c r="B1693">
        <v>55.5</v>
      </c>
      <c r="C1693">
        <v>56.25</v>
      </c>
      <c r="D1693">
        <v>55</v>
      </c>
      <c r="E1693">
        <v>56</v>
      </c>
      <c r="F1693">
        <v>36238</v>
      </c>
    </row>
    <row r="1694" spans="1:6">
      <c r="A1694" s="9">
        <v>40661</v>
      </c>
      <c r="B1694">
        <v>54.5</v>
      </c>
      <c r="C1694">
        <v>55.75</v>
      </c>
      <c r="D1694">
        <v>54.5</v>
      </c>
      <c r="E1694">
        <v>55.5</v>
      </c>
      <c r="F1694">
        <v>20040</v>
      </c>
    </row>
    <row r="1695" spans="1:6">
      <c r="A1695" s="9">
        <v>40660</v>
      </c>
      <c r="B1695">
        <v>54.75</v>
      </c>
      <c r="C1695">
        <v>54.75</v>
      </c>
      <c r="D1695">
        <v>53.75</v>
      </c>
      <c r="E1695">
        <v>54.5</v>
      </c>
      <c r="F1695">
        <v>35050</v>
      </c>
    </row>
    <row r="1696" spans="1:6">
      <c r="A1696" s="9">
        <v>40659</v>
      </c>
      <c r="B1696">
        <v>55</v>
      </c>
      <c r="C1696">
        <v>55.5</v>
      </c>
      <c r="D1696">
        <v>53.5</v>
      </c>
      <c r="E1696">
        <v>55.25</v>
      </c>
      <c r="F1696">
        <v>39708</v>
      </c>
    </row>
    <row r="1697" spans="1:6">
      <c r="A1697" s="9">
        <v>40653</v>
      </c>
      <c r="B1697">
        <v>55</v>
      </c>
      <c r="C1697">
        <v>57</v>
      </c>
      <c r="D1697">
        <v>55</v>
      </c>
      <c r="E1697">
        <v>55</v>
      </c>
      <c r="F1697">
        <v>10754</v>
      </c>
    </row>
    <row r="1698" spans="1:6">
      <c r="A1698" s="9">
        <v>40652</v>
      </c>
      <c r="B1698">
        <v>54.75</v>
      </c>
      <c r="C1698">
        <v>54.75</v>
      </c>
      <c r="D1698">
        <v>54.75</v>
      </c>
      <c r="E1698">
        <v>54.75</v>
      </c>
      <c r="F1698">
        <v>42051</v>
      </c>
    </row>
    <row r="1699" spans="1:6">
      <c r="A1699" s="9">
        <v>40651</v>
      </c>
      <c r="B1699">
        <v>56.75</v>
      </c>
      <c r="C1699">
        <v>56.75</v>
      </c>
      <c r="D1699">
        <v>54</v>
      </c>
      <c r="E1699">
        <v>55.5</v>
      </c>
      <c r="F1699">
        <v>44586</v>
      </c>
    </row>
    <row r="1700" spans="1:6">
      <c r="A1700" s="9">
        <v>40648</v>
      </c>
      <c r="B1700">
        <v>54</v>
      </c>
      <c r="C1700">
        <v>57.75</v>
      </c>
      <c r="D1700">
        <v>53.5</v>
      </c>
      <c r="E1700">
        <v>55.25</v>
      </c>
      <c r="F1700">
        <v>107912</v>
      </c>
    </row>
    <row r="1701" spans="1:6">
      <c r="A1701" s="9">
        <v>40647</v>
      </c>
      <c r="B1701">
        <v>53.75</v>
      </c>
      <c r="C1701">
        <v>55.5</v>
      </c>
      <c r="D1701">
        <v>53.25</v>
      </c>
      <c r="E1701">
        <v>54</v>
      </c>
      <c r="F1701">
        <v>134665</v>
      </c>
    </row>
    <row r="1702" spans="1:6">
      <c r="A1702" s="9">
        <v>40646</v>
      </c>
      <c r="B1702">
        <v>54</v>
      </c>
      <c r="C1702">
        <v>54</v>
      </c>
      <c r="D1702">
        <v>52.5</v>
      </c>
      <c r="E1702">
        <v>53.75</v>
      </c>
      <c r="F1702">
        <v>148165</v>
      </c>
    </row>
    <row r="1703" spans="1:6">
      <c r="A1703" s="9">
        <v>40645</v>
      </c>
      <c r="B1703">
        <v>53.75</v>
      </c>
      <c r="C1703">
        <v>53.75</v>
      </c>
      <c r="D1703">
        <v>51.5</v>
      </c>
      <c r="E1703">
        <v>51.5</v>
      </c>
      <c r="F1703">
        <v>49233</v>
      </c>
    </row>
    <row r="1704" spans="1:6">
      <c r="A1704" s="9">
        <v>40644</v>
      </c>
      <c r="B1704">
        <v>54</v>
      </c>
      <c r="C1704">
        <v>54.25</v>
      </c>
      <c r="D1704">
        <v>52.5</v>
      </c>
      <c r="E1704">
        <v>53.75</v>
      </c>
      <c r="F1704">
        <v>45753</v>
      </c>
    </row>
    <row r="1705" spans="1:6">
      <c r="A1705" s="9">
        <v>40641</v>
      </c>
      <c r="B1705">
        <v>52</v>
      </c>
      <c r="C1705">
        <v>52</v>
      </c>
      <c r="D1705">
        <v>51.5</v>
      </c>
      <c r="E1705">
        <v>51.75</v>
      </c>
      <c r="F1705">
        <v>31509</v>
      </c>
    </row>
    <row r="1706" spans="1:6">
      <c r="A1706" s="9">
        <v>40640</v>
      </c>
      <c r="B1706">
        <v>55</v>
      </c>
      <c r="C1706">
        <v>56</v>
      </c>
      <c r="D1706">
        <v>54.75</v>
      </c>
      <c r="E1706">
        <v>54.75</v>
      </c>
      <c r="F1706">
        <v>24604</v>
      </c>
    </row>
    <row r="1707" spans="1:6">
      <c r="A1707" s="9">
        <v>40639</v>
      </c>
      <c r="B1707">
        <v>56</v>
      </c>
      <c r="C1707">
        <v>56</v>
      </c>
      <c r="D1707">
        <v>55</v>
      </c>
      <c r="E1707">
        <v>55.75</v>
      </c>
      <c r="F1707">
        <v>11295</v>
      </c>
    </row>
    <row r="1708" spans="1:6">
      <c r="A1708" s="9">
        <v>40638</v>
      </c>
      <c r="B1708">
        <v>55.25</v>
      </c>
      <c r="C1708">
        <v>56.5</v>
      </c>
      <c r="D1708">
        <v>55</v>
      </c>
      <c r="E1708">
        <v>55.25</v>
      </c>
      <c r="F1708">
        <v>36296</v>
      </c>
    </row>
    <row r="1709" spans="1:6">
      <c r="A1709" s="9">
        <v>40637</v>
      </c>
      <c r="B1709">
        <v>54.75</v>
      </c>
      <c r="C1709">
        <v>55</v>
      </c>
      <c r="D1709">
        <v>54.5</v>
      </c>
      <c r="E1709">
        <v>54.75</v>
      </c>
      <c r="F1709">
        <v>26871</v>
      </c>
    </row>
    <row r="1710" spans="1:6">
      <c r="A1710" s="9">
        <v>40634</v>
      </c>
      <c r="B1710">
        <v>54</v>
      </c>
      <c r="C1710">
        <v>54.75</v>
      </c>
      <c r="D1710">
        <v>54</v>
      </c>
      <c r="E1710">
        <v>54.75</v>
      </c>
      <c r="F1710">
        <v>99048</v>
      </c>
    </row>
    <row r="1711" spans="1:6">
      <c r="A1711" s="9">
        <v>40633</v>
      </c>
      <c r="B1711">
        <v>52</v>
      </c>
      <c r="C1711">
        <v>54.75</v>
      </c>
      <c r="D1711">
        <v>52</v>
      </c>
      <c r="E1711">
        <v>53.5</v>
      </c>
      <c r="F1711">
        <v>43131</v>
      </c>
    </row>
    <row r="1712" spans="1:6">
      <c r="A1712" s="9">
        <v>40632</v>
      </c>
      <c r="B1712">
        <v>51.25</v>
      </c>
      <c r="C1712">
        <v>53.5</v>
      </c>
      <c r="D1712">
        <v>50.5</v>
      </c>
      <c r="E1712">
        <v>53</v>
      </c>
      <c r="F1712">
        <v>26024</v>
      </c>
    </row>
    <row r="1713" spans="1:6">
      <c r="A1713" s="9">
        <v>40631</v>
      </c>
      <c r="B1713">
        <v>52.75</v>
      </c>
      <c r="C1713">
        <v>52.75</v>
      </c>
      <c r="D1713">
        <v>51.5</v>
      </c>
      <c r="E1713">
        <v>51.5</v>
      </c>
      <c r="F1713">
        <v>796</v>
      </c>
    </row>
    <row r="1714" spans="1:6">
      <c r="A1714" s="9">
        <v>40630</v>
      </c>
      <c r="B1714">
        <v>53.5</v>
      </c>
      <c r="C1714">
        <v>53.5</v>
      </c>
      <c r="D1714">
        <v>52</v>
      </c>
      <c r="E1714">
        <v>52</v>
      </c>
      <c r="F1714">
        <v>9152</v>
      </c>
    </row>
    <row r="1715" spans="1:6">
      <c r="A1715" s="9">
        <v>40627</v>
      </c>
      <c r="B1715">
        <v>54</v>
      </c>
      <c r="C1715">
        <v>54</v>
      </c>
      <c r="D1715">
        <v>51.75</v>
      </c>
      <c r="E1715">
        <v>53.5</v>
      </c>
      <c r="F1715">
        <v>14475</v>
      </c>
    </row>
    <row r="1716" spans="1:6">
      <c r="A1716" s="9">
        <v>40626</v>
      </c>
      <c r="B1716">
        <v>53</v>
      </c>
      <c r="C1716">
        <v>53.75</v>
      </c>
      <c r="D1716">
        <v>52.25</v>
      </c>
      <c r="E1716">
        <v>53.25</v>
      </c>
      <c r="F1716">
        <v>7337</v>
      </c>
    </row>
    <row r="1717" spans="1:6">
      <c r="A1717" s="9">
        <v>40625</v>
      </c>
      <c r="B1717">
        <v>53</v>
      </c>
      <c r="C1717">
        <v>53.5</v>
      </c>
      <c r="D1717">
        <v>52.5</v>
      </c>
      <c r="E1717">
        <v>53.25</v>
      </c>
      <c r="F1717">
        <v>7347</v>
      </c>
    </row>
    <row r="1718" spans="1:6">
      <c r="A1718" s="9">
        <v>40624</v>
      </c>
      <c r="B1718">
        <v>53.5</v>
      </c>
      <c r="C1718">
        <v>53.5</v>
      </c>
      <c r="D1718">
        <v>52.5</v>
      </c>
      <c r="E1718">
        <v>53</v>
      </c>
      <c r="F1718">
        <v>7613</v>
      </c>
    </row>
    <row r="1719" spans="1:6">
      <c r="A1719" s="9">
        <v>40623</v>
      </c>
      <c r="B1719">
        <v>53</v>
      </c>
      <c r="C1719">
        <v>53.75</v>
      </c>
      <c r="D1719">
        <v>52.75</v>
      </c>
      <c r="E1719">
        <v>53.5</v>
      </c>
      <c r="F1719">
        <v>14720</v>
      </c>
    </row>
    <row r="1720" spans="1:6">
      <c r="A1720" s="9">
        <v>40620</v>
      </c>
      <c r="B1720">
        <v>53</v>
      </c>
      <c r="C1720">
        <v>53</v>
      </c>
      <c r="D1720">
        <v>51</v>
      </c>
      <c r="E1720">
        <v>53</v>
      </c>
      <c r="F1720">
        <v>3724</v>
      </c>
    </row>
    <row r="1721" spans="1:6">
      <c r="A1721" s="9">
        <v>40619</v>
      </c>
      <c r="B1721">
        <v>51.25</v>
      </c>
      <c r="C1721">
        <v>51.75</v>
      </c>
      <c r="D1721">
        <v>51</v>
      </c>
      <c r="E1721">
        <v>51</v>
      </c>
      <c r="F1721">
        <v>102984</v>
      </c>
    </row>
    <row r="1722" spans="1:6">
      <c r="A1722" s="9">
        <v>40618</v>
      </c>
      <c r="B1722">
        <v>51.25</v>
      </c>
      <c r="C1722">
        <v>51.75</v>
      </c>
      <c r="D1722">
        <v>50</v>
      </c>
      <c r="E1722">
        <v>50</v>
      </c>
      <c r="F1722">
        <v>4200</v>
      </c>
    </row>
    <row r="1723" spans="1:6">
      <c r="A1723" s="9">
        <v>40617</v>
      </c>
      <c r="B1723">
        <v>50.5</v>
      </c>
      <c r="C1723">
        <v>51.25</v>
      </c>
      <c r="D1723">
        <v>49.5</v>
      </c>
      <c r="E1723">
        <v>49.5</v>
      </c>
      <c r="F1723">
        <v>42522</v>
      </c>
    </row>
    <row r="1724" spans="1:6">
      <c r="A1724" s="9">
        <v>40616</v>
      </c>
      <c r="B1724">
        <v>50.5</v>
      </c>
      <c r="C1724">
        <v>52</v>
      </c>
      <c r="D1724">
        <v>50.5</v>
      </c>
      <c r="E1724">
        <v>52</v>
      </c>
      <c r="F1724">
        <v>16630</v>
      </c>
    </row>
    <row r="1725" spans="1:6">
      <c r="A1725" s="9">
        <v>40613</v>
      </c>
      <c r="B1725">
        <v>52</v>
      </c>
      <c r="C1725">
        <v>52</v>
      </c>
      <c r="D1725">
        <v>50.25</v>
      </c>
      <c r="E1725">
        <v>51</v>
      </c>
      <c r="F1725">
        <v>26153</v>
      </c>
    </row>
    <row r="1726" spans="1:6">
      <c r="A1726" s="9">
        <v>40612</v>
      </c>
      <c r="B1726">
        <v>51.75</v>
      </c>
      <c r="C1726">
        <v>53</v>
      </c>
      <c r="D1726">
        <v>51.75</v>
      </c>
      <c r="E1726">
        <v>53</v>
      </c>
      <c r="F1726">
        <v>19410</v>
      </c>
    </row>
    <row r="1727" spans="1:6">
      <c r="A1727" s="9">
        <v>40611</v>
      </c>
      <c r="B1727">
        <v>54.5</v>
      </c>
      <c r="C1727">
        <v>54.5</v>
      </c>
      <c r="D1727">
        <v>51.75</v>
      </c>
      <c r="E1727">
        <v>53</v>
      </c>
      <c r="F1727">
        <v>93209</v>
      </c>
    </row>
    <row r="1728" spans="1:6">
      <c r="A1728" s="9">
        <v>40610</v>
      </c>
      <c r="B1728">
        <v>52.5</v>
      </c>
      <c r="C1728">
        <v>53.75</v>
      </c>
      <c r="D1728">
        <v>51</v>
      </c>
      <c r="E1728">
        <v>53.75</v>
      </c>
      <c r="F1728">
        <v>1825989</v>
      </c>
    </row>
    <row r="1729" spans="1:6">
      <c r="A1729" s="9">
        <v>40609</v>
      </c>
      <c r="B1729">
        <v>54</v>
      </c>
      <c r="C1729">
        <v>54.75</v>
      </c>
      <c r="D1729">
        <v>52.5</v>
      </c>
      <c r="E1729">
        <v>52.5</v>
      </c>
      <c r="F1729">
        <v>27311</v>
      </c>
    </row>
    <row r="1730" spans="1:6">
      <c r="A1730" s="9">
        <v>40606</v>
      </c>
      <c r="B1730">
        <v>54</v>
      </c>
      <c r="C1730">
        <v>55</v>
      </c>
      <c r="D1730">
        <v>53</v>
      </c>
      <c r="E1730">
        <v>53</v>
      </c>
      <c r="F1730">
        <v>10060</v>
      </c>
    </row>
    <row r="1731" spans="1:6">
      <c r="A1731" s="9">
        <v>40605</v>
      </c>
      <c r="B1731">
        <v>55</v>
      </c>
      <c r="C1731">
        <v>55</v>
      </c>
      <c r="D1731">
        <v>53</v>
      </c>
      <c r="E1731">
        <v>53</v>
      </c>
      <c r="F1731">
        <v>5399</v>
      </c>
    </row>
    <row r="1732" spans="1:6">
      <c r="A1732" s="9">
        <v>40604</v>
      </c>
      <c r="B1732">
        <v>52.5</v>
      </c>
      <c r="C1732">
        <v>55</v>
      </c>
      <c r="D1732">
        <v>52.5</v>
      </c>
      <c r="E1732">
        <v>54.5</v>
      </c>
      <c r="F1732">
        <v>6529</v>
      </c>
    </row>
    <row r="1733" spans="1:6">
      <c r="A1733" s="9">
        <v>40603</v>
      </c>
      <c r="B1733">
        <v>54</v>
      </c>
      <c r="C1733">
        <v>55</v>
      </c>
      <c r="D1733">
        <v>53.25</v>
      </c>
      <c r="E1733">
        <v>54.75</v>
      </c>
      <c r="F1733">
        <v>16719</v>
      </c>
    </row>
    <row r="1734" spans="1:6">
      <c r="A1734" s="9">
        <v>40602</v>
      </c>
      <c r="B1734">
        <v>53.5</v>
      </c>
      <c r="C1734">
        <v>56</v>
      </c>
      <c r="D1734">
        <v>53.5</v>
      </c>
      <c r="E1734">
        <v>55</v>
      </c>
      <c r="F1734">
        <v>8760</v>
      </c>
    </row>
    <row r="1735" spans="1:6">
      <c r="A1735" s="9">
        <v>40599</v>
      </c>
      <c r="B1735">
        <v>53.5</v>
      </c>
      <c r="C1735">
        <v>55</v>
      </c>
      <c r="D1735">
        <v>53.5</v>
      </c>
      <c r="E1735">
        <v>55</v>
      </c>
      <c r="F1735">
        <v>18885</v>
      </c>
    </row>
    <row r="1736" spans="1:6">
      <c r="A1736" s="9">
        <v>40598</v>
      </c>
      <c r="B1736">
        <v>53.5</v>
      </c>
      <c r="C1736">
        <v>58</v>
      </c>
      <c r="D1736">
        <v>52.5</v>
      </c>
      <c r="E1736">
        <v>52.75</v>
      </c>
      <c r="F1736">
        <v>41041</v>
      </c>
    </row>
    <row r="1737" spans="1:6">
      <c r="A1737" s="9">
        <v>40597</v>
      </c>
      <c r="B1737">
        <v>54.5</v>
      </c>
      <c r="C1737">
        <v>55</v>
      </c>
      <c r="D1737">
        <v>52.25</v>
      </c>
      <c r="E1737">
        <v>53</v>
      </c>
      <c r="F1737">
        <v>18004</v>
      </c>
    </row>
    <row r="1738" spans="1:6">
      <c r="A1738" s="9">
        <v>40596</v>
      </c>
      <c r="B1738">
        <v>54.5</v>
      </c>
      <c r="C1738">
        <v>54.5</v>
      </c>
      <c r="D1738">
        <v>51.75</v>
      </c>
      <c r="E1738">
        <v>53.5</v>
      </c>
      <c r="F1738">
        <v>21188</v>
      </c>
    </row>
    <row r="1739" spans="1:6">
      <c r="A1739" s="9">
        <v>40595</v>
      </c>
      <c r="B1739">
        <v>55.25</v>
      </c>
      <c r="C1739">
        <v>55.25</v>
      </c>
      <c r="D1739">
        <v>53.5</v>
      </c>
      <c r="E1739">
        <v>54.25</v>
      </c>
      <c r="F1739">
        <v>15113</v>
      </c>
    </row>
    <row r="1740" spans="1:6">
      <c r="A1740" s="9">
        <v>40592</v>
      </c>
      <c r="B1740">
        <v>53.25</v>
      </c>
      <c r="C1740">
        <v>55</v>
      </c>
      <c r="D1740">
        <v>53.25</v>
      </c>
      <c r="E1740">
        <v>54.75</v>
      </c>
      <c r="F1740">
        <v>15613</v>
      </c>
    </row>
    <row r="1741" spans="1:6">
      <c r="A1741" s="9">
        <v>40591</v>
      </c>
      <c r="B1741">
        <v>55.5</v>
      </c>
      <c r="C1741">
        <v>55.5</v>
      </c>
      <c r="D1741">
        <v>53.25</v>
      </c>
      <c r="E1741">
        <v>53.25</v>
      </c>
      <c r="F1741">
        <v>16765</v>
      </c>
    </row>
    <row r="1742" spans="1:6">
      <c r="A1742" s="9">
        <v>40590</v>
      </c>
      <c r="B1742">
        <v>53.25</v>
      </c>
      <c r="C1742">
        <v>55.5</v>
      </c>
      <c r="D1742">
        <v>53.25</v>
      </c>
      <c r="E1742">
        <v>55</v>
      </c>
      <c r="F1742">
        <v>36582</v>
      </c>
    </row>
    <row r="1743" spans="1:6">
      <c r="A1743" s="9">
        <v>40589</v>
      </c>
      <c r="B1743">
        <v>54.25</v>
      </c>
      <c r="C1743">
        <v>55</v>
      </c>
      <c r="D1743">
        <v>53.5</v>
      </c>
      <c r="E1743">
        <v>55</v>
      </c>
      <c r="F1743">
        <v>9681</v>
      </c>
    </row>
    <row r="1744" spans="1:6">
      <c r="A1744" s="9">
        <v>40588</v>
      </c>
      <c r="B1744">
        <v>57</v>
      </c>
      <c r="C1744">
        <v>57</v>
      </c>
      <c r="D1744">
        <v>54.5</v>
      </c>
      <c r="E1744">
        <v>54.5</v>
      </c>
      <c r="F1744">
        <v>4388</v>
      </c>
    </row>
    <row r="1745" spans="1:6">
      <c r="A1745" s="9">
        <v>40585</v>
      </c>
      <c r="B1745">
        <v>55.25</v>
      </c>
      <c r="C1745">
        <v>55.5</v>
      </c>
      <c r="D1745">
        <v>53.5</v>
      </c>
      <c r="E1745">
        <v>53.5</v>
      </c>
      <c r="F1745">
        <v>14988</v>
      </c>
    </row>
    <row r="1746" spans="1:6">
      <c r="A1746" s="9">
        <v>40584</v>
      </c>
      <c r="B1746">
        <v>56.25</v>
      </c>
      <c r="C1746">
        <v>56.75</v>
      </c>
      <c r="D1746">
        <v>55</v>
      </c>
      <c r="E1746">
        <v>55</v>
      </c>
      <c r="F1746">
        <v>15800</v>
      </c>
    </row>
    <row r="1747" spans="1:6">
      <c r="A1747" s="9">
        <v>40583</v>
      </c>
      <c r="B1747">
        <v>57</v>
      </c>
      <c r="C1747">
        <v>57</v>
      </c>
      <c r="D1747">
        <v>55.75</v>
      </c>
      <c r="E1747">
        <v>55.75</v>
      </c>
      <c r="F1747">
        <v>341594</v>
      </c>
    </row>
    <row r="1748" spans="1:6">
      <c r="A1748" s="9">
        <v>40582</v>
      </c>
      <c r="B1748">
        <v>57</v>
      </c>
      <c r="C1748">
        <v>57</v>
      </c>
      <c r="D1748">
        <v>55.5</v>
      </c>
      <c r="E1748">
        <v>55.5</v>
      </c>
      <c r="F1748">
        <v>13057</v>
      </c>
    </row>
    <row r="1749" spans="1:6">
      <c r="A1749" s="9">
        <v>40581</v>
      </c>
      <c r="B1749">
        <v>54.75</v>
      </c>
      <c r="C1749">
        <v>56</v>
      </c>
      <c r="D1749">
        <v>54.75</v>
      </c>
      <c r="E1749">
        <v>56</v>
      </c>
      <c r="F1749">
        <v>8698</v>
      </c>
    </row>
    <row r="1750" spans="1:6">
      <c r="A1750" s="9">
        <v>40578</v>
      </c>
      <c r="B1750">
        <v>57.5</v>
      </c>
      <c r="C1750">
        <v>57.5</v>
      </c>
      <c r="D1750">
        <v>55.5</v>
      </c>
      <c r="E1750">
        <v>55.5</v>
      </c>
      <c r="F1750">
        <v>5977</v>
      </c>
    </row>
    <row r="1751" spans="1:6">
      <c r="A1751" s="9">
        <v>40577</v>
      </c>
      <c r="B1751">
        <v>56</v>
      </c>
      <c r="C1751">
        <v>57.5</v>
      </c>
      <c r="D1751">
        <v>55.5</v>
      </c>
      <c r="E1751">
        <v>55.5</v>
      </c>
      <c r="F1751">
        <v>21600</v>
      </c>
    </row>
    <row r="1752" spans="1:6">
      <c r="A1752" s="9">
        <v>40576</v>
      </c>
      <c r="B1752">
        <v>55.5</v>
      </c>
      <c r="C1752">
        <v>56</v>
      </c>
      <c r="D1752">
        <v>53.75</v>
      </c>
      <c r="E1752">
        <v>56</v>
      </c>
      <c r="F1752">
        <v>12433</v>
      </c>
    </row>
    <row r="1753" spans="1:6">
      <c r="A1753" s="9">
        <v>40575</v>
      </c>
      <c r="B1753">
        <v>57</v>
      </c>
      <c r="C1753">
        <v>57.5</v>
      </c>
      <c r="D1753">
        <v>55.75</v>
      </c>
      <c r="E1753">
        <v>56</v>
      </c>
      <c r="F1753">
        <v>24411</v>
      </c>
    </row>
    <row r="1754" spans="1:6">
      <c r="A1754" s="9">
        <v>40574</v>
      </c>
      <c r="B1754">
        <v>59.75</v>
      </c>
      <c r="C1754">
        <v>59.75</v>
      </c>
      <c r="D1754">
        <v>55.75</v>
      </c>
      <c r="E1754">
        <v>57</v>
      </c>
      <c r="F1754">
        <v>17917</v>
      </c>
    </row>
    <row r="1755" spans="1:6">
      <c r="A1755" s="9">
        <v>40571</v>
      </c>
      <c r="B1755">
        <v>55</v>
      </c>
      <c r="C1755">
        <v>62.5</v>
      </c>
      <c r="D1755">
        <v>54</v>
      </c>
      <c r="E1755">
        <v>57</v>
      </c>
      <c r="F1755">
        <v>92897</v>
      </c>
    </row>
    <row r="1756" spans="1:6">
      <c r="A1756" s="9">
        <v>40570</v>
      </c>
      <c r="B1756">
        <v>52</v>
      </c>
      <c r="C1756">
        <v>54.25</v>
      </c>
      <c r="D1756">
        <v>52</v>
      </c>
      <c r="E1756">
        <v>54</v>
      </c>
      <c r="F1756">
        <v>33052</v>
      </c>
    </row>
    <row r="1757" spans="1:6">
      <c r="A1757" s="9">
        <v>40569</v>
      </c>
      <c r="B1757">
        <v>51.75</v>
      </c>
      <c r="C1757">
        <v>53.75</v>
      </c>
      <c r="D1757">
        <v>51.5</v>
      </c>
      <c r="E1757">
        <v>51.5</v>
      </c>
      <c r="F1757">
        <v>69319</v>
      </c>
    </row>
    <row r="1758" spans="1:6">
      <c r="A1758" s="9">
        <v>40568</v>
      </c>
      <c r="B1758">
        <v>50.5</v>
      </c>
      <c r="C1758">
        <v>51.75</v>
      </c>
      <c r="D1758">
        <v>50.5</v>
      </c>
      <c r="E1758">
        <v>51.5</v>
      </c>
      <c r="F1758">
        <v>40851</v>
      </c>
    </row>
    <row r="1759" spans="1:6">
      <c r="A1759" s="9">
        <v>40567</v>
      </c>
      <c r="B1759">
        <v>50.5</v>
      </c>
      <c r="C1759">
        <v>51.75</v>
      </c>
      <c r="D1759">
        <v>50</v>
      </c>
      <c r="E1759">
        <v>50.5</v>
      </c>
      <c r="F1759">
        <v>8795</v>
      </c>
    </row>
    <row r="1760" spans="1:6">
      <c r="A1760" s="9">
        <v>40564</v>
      </c>
      <c r="B1760">
        <v>50.5</v>
      </c>
      <c r="C1760">
        <v>51.75</v>
      </c>
      <c r="D1760">
        <v>50.25</v>
      </c>
      <c r="E1760">
        <v>51.5</v>
      </c>
      <c r="F1760">
        <v>26807</v>
      </c>
    </row>
    <row r="1761" spans="1:6">
      <c r="A1761" s="9">
        <v>40563</v>
      </c>
      <c r="B1761">
        <v>51.75</v>
      </c>
      <c r="C1761">
        <v>52.5</v>
      </c>
      <c r="D1761">
        <v>50.5</v>
      </c>
      <c r="E1761">
        <v>51</v>
      </c>
      <c r="F1761">
        <v>32651</v>
      </c>
    </row>
    <row r="1762" spans="1:6">
      <c r="A1762" s="9">
        <v>40562</v>
      </c>
      <c r="B1762">
        <v>52.5</v>
      </c>
      <c r="C1762">
        <v>52.75</v>
      </c>
      <c r="D1762">
        <v>51.75</v>
      </c>
      <c r="E1762">
        <v>51.75</v>
      </c>
      <c r="F1762">
        <v>16173</v>
      </c>
    </row>
    <row r="1763" spans="1:6">
      <c r="A1763" s="9">
        <v>40561</v>
      </c>
      <c r="B1763">
        <v>52.5</v>
      </c>
      <c r="C1763">
        <v>53.25</v>
      </c>
      <c r="D1763">
        <v>52</v>
      </c>
      <c r="E1763">
        <v>52.75</v>
      </c>
      <c r="F1763">
        <v>19911</v>
      </c>
    </row>
    <row r="1764" spans="1:6">
      <c r="A1764" s="9">
        <v>40560</v>
      </c>
      <c r="B1764">
        <v>51.5</v>
      </c>
      <c r="C1764">
        <v>52.5</v>
      </c>
      <c r="D1764">
        <v>51.25</v>
      </c>
      <c r="E1764">
        <v>52.5</v>
      </c>
      <c r="F1764">
        <v>12874</v>
      </c>
    </row>
    <row r="1765" spans="1:6">
      <c r="A1765" s="9">
        <v>40557</v>
      </c>
      <c r="B1765">
        <v>52.25</v>
      </c>
      <c r="C1765">
        <v>52.5</v>
      </c>
      <c r="D1765">
        <v>51.5</v>
      </c>
      <c r="E1765">
        <v>51.5</v>
      </c>
      <c r="F1765">
        <v>111996</v>
      </c>
    </row>
    <row r="1766" spans="1:6">
      <c r="A1766" s="9">
        <v>40556</v>
      </c>
      <c r="B1766">
        <v>52.5</v>
      </c>
      <c r="C1766">
        <v>52.5</v>
      </c>
      <c r="D1766">
        <v>52.5</v>
      </c>
      <c r="E1766">
        <v>52.5</v>
      </c>
      <c r="F1766">
        <v>19</v>
      </c>
    </row>
    <row r="1767" spans="1:6">
      <c r="A1767" s="9">
        <v>40555</v>
      </c>
      <c r="B1767">
        <v>52</v>
      </c>
      <c r="C1767">
        <v>52</v>
      </c>
      <c r="D1767">
        <v>51.5</v>
      </c>
      <c r="E1767">
        <v>51.5</v>
      </c>
      <c r="F1767">
        <v>63578</v>
      </c>
    </row>
    <row r="1768" spans="1:6">
      <c r="A1768" s="9">
        <v>40554</v>
      </c>
      <c r="B1768">
        <v>50.25</v>
      </c>
      <c r="C1768">
        <v>52</v>
      </c>
      <c r="D1768">
        <v>50.25</v>
      </c>
      <c r="E1768">
        <v>51.75</v>
      </c>
      <c r="F1768">
        <v>14456</v>
      </c>
    </row>
    <row r="1769" spans="1:6">
      <c r="A1769" s="9">
        <v>40553</v>
      </c>
      <c r="B1769">
        <v>50.25</v>
      </c>
      <c r="C1769">
        <v>51.25</v>
      </c>
      <c r="D1769">
        <v>50.25</v>
      </c>
      <c r="E1769">
        <v>51</v>
      </c>
      <c r="F1769">
        <v>35098</v>
      </c>
    </row>
    <row r="1770" spans="1:6">
      <c r="A1770" s="9">
        <v>40550</v>
      </c>
      <c r="B1770">
        <v>49.7</v>
      </c>
      <c r="C1770">
        <v>50.5</v>
      </c>
      <c r="D1770">
        <v>49.6</v>
      </c>
      <c r="E1770">
        <v>50.5</v>
      </c>
      <c r="F1770">
        <v>135743</v>
      </c>
    </row>
    <row r="1771" spans="1:6">
      <c r="A1771" s="9">
        <v>40549</v>
      </c>
      <c r="B1771">
        <v>49.8</v>
      </c>
      <c r="C1771">
        <v>50.5</v>
      </c>
      <c r="D1771">
        <v>49.6</v>
      </c>
      <c r="E1771">
        <v>49.6</v>
      </c>
      <c r="F1771">
        <v>70680</v>
      </c>
    </row>
    <row r="1772" spans="1:6">
      <c r="A1772" s="9">
        <v>40548</v>
      </c>
      <c r="B1772">
        <v>49.4</v>
      </c>
      <c r="C1772">
        <v>50.5</v>
      </c>
      <c r="D1772">
        <v>47.5</v>
      </c>
      <c r="E1772">
        <v>50.5</v>
      </c>
      <c r="F1772">
        <v>305387</v>
      </c>
    </row>
    <row r="1773" spans="1:6">
      <c r="A1773" s="9">
        <v>40547</v>
      </c>
      <c r="B1773">
        <v>49.4</v>
      </c>
      <c r="C1773">
        <v>50.25</v>
      </c>
      <c r="D1773">
        <v>48.5</v>
      </c>
      <c r="E1773">
        <v>49.9</v>
      </c>
      <c r="F1773">
        <v>14484</v>
      </c>
    </row>
    <row r="1774" spans="1:6">
      <c r="A1774" s="9">
        <v>40546</v>
      </c>
      <c r="B1774">
        <v>49.5</v>
      </c>
      <c r="C1774">
        <v>50</v>
      </c>
      <c r="D1774">
        <v>48.6</v>
      </c>
      <c r="E1774">
        <v>49.3</v>
      </c>
      <c r="F1774">
        <v>16012</v>
      </c>
    </row>
    <row r="1775" spans="1:6">
      <c r="A1775" s="9">
        <v>40542</v>
      </c>
      <c r="B1775">
        <v>47.9</v>
      </c>
      <c r="C1775">
        <v>49.5</v>
      </c>
      <c r="D1775">
        <v>47.9</v>
      </c>
      <c r="E1775">
        <v>49.5</v>
      </c>
      <c r="F1775">
        <v>79274</v>
      </c>
    </row>
    <row r="1776" spans="1:6">
      <c r="A1776" s="9">
        <v>40541</v>
      </c>
      <c r="B1776">
        <v>47.8</v>
      </c>
      <c r="C1776">
        <v>48</v>
      </c>
      <c r="D1776">
        <v>47.8</v>
      </c>
      <c r="E1776">
        <v>48</v>
      </c>
      <c r="F1776">
        <v>13923</v>
      </c>
    </row>
    <row r="1777" spans="1:6">
      <c r="A1777" s="9">
        <v>40540</v>
      </c>
      <c r="B1777">
        <v>47.1</v>
      </c>
      <c r="C1777">
        <v>48</v>
      </c>
      <c r="D1777">
        <v>47.1</v>
      </c>
      <c r="E1777">
        <v>48</v>
      </c>
      <c r="F1777">
        <v>4407</v>
      </c>
    </row>
    <row r="1778" spans="1:6">
      <c r="A1778" s="9">
        <v>40539</v>
      </c>
      <c r="B1778">
        <v>48.5</v>
      </c>
      <c r="C1778">
        <v>48.5</v>
      </c>
      <c r="D1778">
        <v>47.8</v>
      </c>
      <c r="E1778">
        <v>48.2</v>
      </c>
      <c r="F1778">
        <v>18493</v>
      </c>
    </row>
    <row r="1779" spans="1:6">
      <c r="A1779" s="9">
        <v>40535</v>
      </c>
      <c r="B1779">
        <v>47.5</v>
      </c>
      <c r="C1779">
        <v>48.5</v>
      </c>
      <c r="D1779">
        <v>46.6</v>
      </c>
      <c r="E1779">
        <v>48.5</v>
      </c>
      <c r="F1779">
        <v>93715</v>
      </c>
    </row>
    <row r="1780" spans="1:6">
      <c r="A1780" s="9">
        <v>40534</v>
      </c>
      <c r="B1780">
        <v>47.3</v>
      </c>
      <c r="C1780">
        <v>48</v>
      </c>
      <c r="D1780">
        <v>47.3</v>
      </c>
      <c r="E1780">
        <v>47.8</v>
      </c>
      <c r="F1780">
        <v>10405</v>
      </c>
    </row>
    <row r="1781" spans="1:6">
      <c r="A1781" s="9">
        <v>40533</v>
      </c>
      <c r="B1781">
        <v>47.7</v>
      </c>
      <c r="C1781">
        <v>47.9</v>
      </c>
      <c r="D1781">
        <v>47</v>
      </c>
      <c r="E1781">
        <v>47.8</v>
      </c>
      <c r="F1781">
        <v>12444</v>
      </c>
    </row>
    <row r="1782" spans="1:6">
      <c r="A1782" s="9">
        <v>40532</v>
      </c>
      <c r="B1782">
        <v>43.8</v>
      </c>
      <c r="C1782">
        <v>48</v>
      </c>
      <c r="D1782">
        <v>43.8</v>
      </c>
      <c r="E1782">
        <v>47.1</v>
      </c>
      <c r="F1782">
        <v>16545</v>
      </c>
    </row>
    <row r="1783" spans="1:6">
      <c r="A1783" s="9">
        <v>40529</v>
      </c>
      <c r="B1783">
        <v>47.4</v>
      </c>
      <c r="C1783">
        <v>47.4</v>
      </c>
      <c r="D1783">
        <v>46.3</v>
      </c>
      <c r="E1783">
        <v>46.8</v>
      </c>
      <c r="F1783">
        <v>18022</v>
      </c>
    </row>
    <row r="1784" spans="1:6">
      <c r="A1784" s="9">
        <v>40528</v>
      </c>
      <c r="B1784">
        <v>47.5</v>
      </c>
      <c r="C1784">
        <v>47.5</v>
      </c>
      <c r="D1784">
        <v>46.5</v>
      </c>
      <c r="E1784">
        <v>47</v>
      </c>
      <c r="F1784">
        <v>21482</v>
      </c>
    </row>
    <row r="1785" spans="1:6">
      <c r="A1785" s="9">
        <v>40527</v>
      </c>
      <c r="B1785">
        <v>47</v>
      </c>
      <c r="C1785">
        <v>47.5</v>
      </c>
      <c r="D1785">
        <v>46.7</v>
      </c>
      <c r="E1785">
        <v>47.3</v>
      </c>
      <c r="F1785">
        <v>23870</v>
      </c>
    </row>
    <row r="1786" spans="1:6">
      <c r="A1786" s="9">
        <v>40526</v>
      </c>
      <c r="B1786">
        <v>47.3</v>
      </c>
      <c r="C1786">
        <v>47.5</v>
      </c>
      <c r="D1786">
        <v>46.6</v>
      </c>
      <c r="E1786">
        <v>46.6</v>
      </c>
      <c r="F1786">
        <v>80695</v>
      </c>
    </row>
    <row r="1787" spans="1:6">
      <c r="A1787" s="9">
        <v>40525</v>
      </c>
      <c r="B1787">
        <v>47</v>
      </c>
      <c r="C1787">
        <v>47</v>
      </c>
      <c r="D1787">
        <v>46.1</v>
      </c>
      <c r="E1787">
        <v>46.4</v>
      </c>
      <c r="F1787">
        <v>26056</v>
      </c>
    </row>
    <row r="1788" spans="1:6">
      <c r="A1788" s="9">
        <v>40522</v>
      </c>
      <c r="B1788">
        <v>47</v>
      </c>
      <c r="C1788">
        <v>47.4</v>
      </c>
      <c r="D1788">
        <v>46.9</v>
      </c>
      <c r="E1788">
        <v>47.4</v>
      </c>
      <c r="F1788">
        <v>239650</v>
      </c>
    </row>
    <row r="1789" spans="1:6">
      <c r="A1789" s="9">
        <v>40521</v>
      </c>
      <c r="B1789">
        <v>47</v>
      </c>
      <c r="C1789">
        <v>47.4</v>
      </c>
      <c r="D1789">
        <v>46.3</v>
      </c>
      <c r="E1789">
        <v>47.4</v>
      </c>
      <c r="F1789">
        <v>12680</v>
      </c>
    </row>
    <row r="1790" spans="1:6">
      <c r="A1790" s="9">
        <v>40520</v>
      </c>
      <c r="B1790">
        <v>46.3</v>
      </c>
      <c r="C1790">
        <v>47</v>
      </c>
      <c r="D1790">
        <v>46</v>
      </c>
      <c r="E1790">
        <v>47</v>
      </c>
      <c r="F1790">
        <v>50183</v>
      </c>
    </row>
    <row r="1791" spans="1:6">
      <c r="A1791" s="9">
        <v>40519</v>
      </c>
      <c r="B1791">
        <v>46.9</v>
      </c>
      <c r="C1791">
        <v>47</v>
      </c>
      <c r="D1791">
        <v>45.7</v>
      </c>
      <c r="E1791">
        <v>46.2</v>
      </c>
      <c r="F1791">
        <v>84984</v>
      </c>
    </row>
    <row r="1792" spans="1:6">
      <c r="A1792" s="9">
        <v>40518</v>
      </c>
      <c r="B1792">
        <v>46.5</v>
      </c>
      <c r="C1792">
        <v>46.9</v>
      </c>
      <c r="D1792">
        <v>46.5</v>
      </c>
      <c r="E1792">
        <v>46.5</v>
      </c>
      <c r="F1792">
        <v>98598</v>
      </c>
    </row>
    <row r="1793" spans="1:6">
      <c r="A1793" s="9">
        <v>40515</v>
      </c>
      <c r="B1793">
        <v>46.6</v>
      </c>
      <c r="C1793">
        <v>47.3</v>
      </c>
      <c r="D1793">
        <v>46.5</v>
      </c>
      <c r="E1793">
        <v>46.9</v>
      </c>
      <c r="F1793">
        <v>96239</v>
      </c>
    </row>
    <row r="1794" spans="1:6">
      <c r="A1794" s="9">
        <v>40514</v>
      </c>
      <c r="B1794">
        <v>47</v>
      </c>
      <c r="C1794">
        <v>47</v>
      </c>
      <c r="D1794">
        <v>46.5</v>
      </c>
      <c r="E1794">
        <v>47</v>
      </c>
      <c r="F1794">
        <v>43482</v>
      </c>
    </row>
    <row r="1795" spans="1:6">
      <c r="A1795" s="9">
        <v>40513</v>
      </c>
      <c r="B1795">
        <v>47</v>
      </c>
      <c r="C1795">
        <v>47</v>
      </c>
      <c r="D1795">
        <v>46.2</v>
      </c>
      <c r="E1795">
        <v>46.5</v>
      </c>
      <c r="F1795">
        <v>171945</v>
      </c>
    </row>
    <row r="1796" spans="1:6">
      <c r="A1796" s="9">
        <v>40512</v>
      </c>
      <c r="B1796">
        <v>47.4</v>
      </c>
      <c r="C1796">
        <v>47.4</v>
      </c>
      <c r="D1796">
        <v>45.8</v>
      </c>
      <c r="E1796">
        <v>46.2</v>
      </c>
      <c r="F1796">
        <v>312739</v>
      </c>
    </row>
    <row r="1797" spans="1:6">
      <c r="A1797" s="9">
        <v>40511</v>
      </c>
      <c r="B1797">
        <v>47.3</v>
      </c>
      <c r="C1797">
        <v>47.3</v>
      </c>
      <c r="D1797">
        <v>46.2</v>
      </c>
      <c r="E1797">
        <v>46.8</v>
      </c>
      <c r="F1797">
        <v>53864</v>
      </c>
    </row>
    <row r="1798" spans="1:6">
      <c r="A1798" s="9">
        <v>40508</v>
      </c>
      <c r="B1798">
        <v>47.5</v>
      </c>
      <c r="C1798">
        <v>47.5</v>
      </c>
      <c r="D1798">
        <v>44.5</v>
      </c>
      <c r="E1798">
        <v>46.9</v>
      </c>
      <c r="F1798">
        <v>16159</v>
      </c>
    </row>
    <row r="1799" spans="1:6">
      <c r="A1799" s="9">
        <v>40507</v>
      </c>
      <c r="B1799">
        <v>47</v>
      </c>
      <c r="C1799">
        <v>47.2</v>
      </c>
      <c r="D1799">
        <v>46.6</v>
      </c>
      <c r="E1799">
        <v>47</v>
      </c>
      <c r="F1799">
        <v>30079</v>
      </c>
    </row>
    <row r="1800" spans="1:6">
      <c r="A1800" s="9">
        <v>40506</v>
      </c>
      <c r="B1800">
        <v>47</v>
      </c>
      <c r="C1800">
        <v>47.7</v>
      </c>
      <c r="D1800">
        <v>46.2</v>
      </c>
      <c r="E1800">
        <v>46.4</v>
      </c>
      <c r="F1800">
        <v>131422</v>
      </c>
    </row>
    <row r="1801" spans="1:6">
      <c r="A1801" s="9">
        <v>40505</v>
      </c>
      <c r="B1801">
        <v>48</v>
      </c>
      <c r="C1801">
        <v>48</v>
      </c>
      <c r="D1801">
        <v>46.6</v>
      </c>
      <c r="E1801">
        <v>47</v>
      </c>
      <c r="F1801">
        <v>80185</v>
      </c>
    </row>
    <row r="1802" spans="1:6">
      <c r="A1802" s="9">
        <v>40504</v>
      </c>
      <c r="B1802">
        <v>47.9</v>
      </c>
      <c r="C1802">
        <v>47.9</v>
      </c>
      <c r="D1802">
        <v>47.1</v>
      </c>
      <c r="E1802">
        <v>47.2</v>
      </c>
      <c r="F1802">
        <v>13254</v>
      </c>
    </row>
    <row r="1803" spans="1:6">
      <c r="A1803" s="9">
        <v>40501</v>
      </c>
      <c r="B1803">
        <v>47.7</v>
      </c>
      <c r="C1803">
        <v>47.9</v>
      </c>
      <c r="D1803">
        <v>47.7</v>
      </c>
      <c r="E1803">
        <v>47.8</v>
      </c>
      <c r="F1803">
        <v>2627</v>
      </c>
    </row>
    <row r="1804" spans="1:6">
      <c r="A1804" s="9">
        <v>40500</v>
      </c>
      <c r="B1804">
        <v>47</v>
      </c>
      <c r="C1804">
        <v>47.5</v>
      </c>
      <c r="D1804">
        <v>47</v>
      </c>
      <c r="E1804">
        <v>47.5</v>
      </c>
      <c r="F1804">
        <v>72391</v>
      </c>
    </row>
    <row r="1805" spans="1:6">
      <c r="A1805" s="9">
        <v>40499</v>
      </c>
      <c r="B1805">
        <v>47</v>
      </c>
      <c r="C1805">
        <v>47.4</v>
      </c>
      <c r="D1805">
        <v>46.7</v>
      </c>
      <c r="E1805">
        <v>47.1</v>
      </c>
      <c r="F1805">
        <v>22048</v>
      </c>
    </row>
    <row r="1806" spans="1:6">
      <c r="A1806" s="9">
        <v>40498</v>
      </c>
      <c r="B1806">
        <v>47</v>
      </c>
      <c r="C1806">
        <v>47.5</v>
      </c>
      <c r="D1806">
        <v>46.5</v>
      </c>
      <c r="E1806">
        <v>46.8</v>
      </c>
      <c r="F1806">
        <v>27826</v>
      </c>
    </row>
    <row r="1807" spans="1:6">
      <c r="A1807" s="9">
        <v>40497</v>
      </c>
      <c r="B1807">
        <v>47</v>
      </c>
      <c r="C1807">
        <v>47.7</v>
      </c>
      <c r="D1807">
        <v>47</v>
      </c>
      <c r="E1807">
        <v>47</v>
      </c>
      <c r="F1807">
        <v>82307</v>
      </c>
    </row>
    <row r="1808" spans="1:6">
      <c r="A1808" s="9">
        <v>40494</v>
      </c>
      <c r="B1808">
        <v>47</v>
      </c>
      <c r="C1808">
        <v>47.8</v>
      </c>
      <c r="D1808">
        <v>47</v>
      </c>
      <c r="E1808">
        <v>47.5</v>
      </c>
      <c r="F1808">
        <v>38128</v>
      </c>
    </row>
    <row r="1809" spans="1:6">
      <c r="A1809" s="9">
        <v>40493</v>
      </c>
      <c r="B1809">
        <v>47.5</v>
      </c>
      <c r="C1809">
        <v>48.2</v>
      </c>
      <c r="D1809">
        <v>47.3</v>
      </c>
      <c r="E1809">
        <v>47.6</v>
      </c>
      <c r="F1809">
        <v>88529</v>
      </c>
    </row>
    <row r="1810" spans="1:6">
      <c r="A1810" s="9">
        <v>40492</v>
      </c>
      <c r="B1810">
        <v>47.3</v>
      </c>
      <c r="C1810">
        <v>47.9</v>
      </c>
      <c r="D1810">
        <v>47.3</v>
      </c>
      <c r="E1810">
        <v>47.5</v>
      </c>
      <c r="F1810">
        <v>336385</v>
      </c>
    </row>
    <row r="1811" spans="1:6">
      <c r="A1811" s="9">
        <v>40491</v>
      </c>
      <c r="B1811">
        <v>48.3</v>
      </c>
      <c r="C1811">
        <v>48.3</v>
      </c>
      <c r="D1811">
        <v>46.5</v>
      </c>
      <c r="E1811">
        <v>47</v>
      </c>
      <c r="F1811">
        <v>145241</v>
      </c>
    </row>
    <row r="1812" spans="1:6">
      <c r="A1812" s="9">
        <v>40490</v>
      </c>
      <c r="B1812">
        <v>48</v>
      </c>
      <c r="C1812">
        <v>48</v>
      </c>
      <c r="D1812">
        <v>47.8</v>
      </c>
      <c r="E1812">
        <v>48</v>
      </c>
      <c r="F1812">
        <v>262135</v>
      </c>
    </row>
    <row r="1813" spans="1:6">
      <c r="A1813" s="9">
        <v>40487</v>
      </c>
      <c r="B1813">
        <v>47.8</v>
      </c>
      <c r="C1813">
        <v>48</v>
      </c>
      <c r="D1813">
        <v>47.8</v>
      </c>
      <c r="E1813">
        <v>48</v>
      </c>
      <c r="F1813">
        <v>15226</v>
      </c>
    </row>
    <row r="1814" spans="1:6">
      <c r="A1814" s="9">
        <v>40486</v>
      </c>
      <c r="B1814">
        <v>48</v>
      </c>
      <c r="C1814">
        <v>48</v>
      </c>
      <c r="D1814">
        <v>46.6</v>
      </c>
      <c r="E1814">
        <v>47.7</v>
      </c>
      <c r="F1814">
        <v>27943</v>
      </c>
    </row>
    <row r="1815" spans="1:6">
      <c r="A1815" s="9">
        <v>40485</v>
      </c>
      <c r="B1815">
        <v>47.5</v>
      </c>
      <c r="C1815">
        <v>48.9</v>
      </c>
      <c r="D1815">
        <v>47.5</v>
      </c>
      <c r="E1815">
        <v>48</v>
      </c>
      <c r="F1815">
        <v>42857</v>
      </c>
    </row>
    <row r="1816" spans="1:6">
      <c r="A1816" s="9">
        <v>40484</v>
      </c>
      <c r="B1816">
        <v>46.5</v>
      </c>
      <c r="C1816">
        <v>46.9</v>
      </c>
      <c r="D1816">
        <v>45.1</v>
      </c>
      <c r="E1816">
        <v>46.9</v>
      </c>
      <c r="F1816">
        <v>74107</v>
      </c>
    </row>
    <row r="1817" spans="1:6">
      <c r="A1817" s="9">
        <v>40483</v>
      </c>
      <c r="B1817">
        <v>46.2</v>
      </c>
      <c r="C1817">
        <v>46.7</v>
      </c>
      <c r="D1817">
        <v>46.1</v>
      </c>
      <c r="E1817">
        <v>46.5</v>
      </c>
      <c r="F1817">
        <v>49898</v>
      </c>
    </row>
    <row r="1818" spans="1:6">
      <c r="A1818" s="9">
        <v>40480</v>
      </c>
      <c r="B1818">
        <v>46.5</v>
      </c>
      <c r="C1818">
        <v>46.5</v>
      </c>
      <c r="D1818">
        <v>45.8</v>
      </c>
      <c r="E1818">
        <v>45.8</v>
      </c>
      <c r="F1818">
        <v>44196</v>
      </c>
    </row>
    <row r="1819" spans="1:6">
      <c r="A1819" s="9">
        <v>40479</v>
      </c>
      <c r="B1819">
        <v>45.8</v>
      </c>
      <c r="C1819">
        <v>46.4</v>
      </c>
      <c r="D1819">
        <v>45.5</v>
      </c>
      <c r="E1819">
        <v>46.3</v>
      </c>
      <c r="F1819">
        <v>24416</v>
      </c>
    </row>
    <row r="1820" spans="1:6">
      <c r="A1820" s="9">
        <v>40478</v>
      </c>
      <c r="B1820">
        <v>44.5</v>
      </c>
      <c r="C1820">
        <v>46.2</v>
      </c>
      <c r="D1820">
        <v>44.5</v>
      </c>
      <c r="E1820">
        <v>46</v>
      </c>
      <c r="F1820">
        <v>185121</v>
      </c>
    </row>
    <row r="1821" spans="1:6">
      <c r="A1821" s="9">
        <v>40477</v>
      </c>
      <c r="B1821">
        <v>44.5</v>
      </c>
      <c r="C1821">
        <v>45.1</v>
      </c>
      <c r="D1821">
        <v>44.5</v>
      </c>
      <c r="E1821">
        <v>44.5</v>
      </c>
      <c r="F1821">
        <v>8085</v>
      </c>
    </row>
    <row r="1822" spans="1:6">
      <c r="A1822" s="9">
        <v>40476</v>
      </c>
      <c r="B1822">
        <v>45.9</v>
      </c>
      <c r="C1822">
        <v>45.9</v>
      </c>
      <c r="D1822">
        <v>44.5</v>
      </c>
      <c r="E1822">
        <v>44.5</v>
      </c>
      <c r="F1822">
        <v>17782</v>
      </c>
    </row>
    <row r="1823" spans="1:6">
      <c r="A1823" s="9">
        <v>40473</v>
      </c>
      <c r="B1823">
        <v>45</v>
      </c>
      <c r="C1823">
        <v>46</v>
      </c>
      <c r="D1823">
        <v>44</v>
      </c>
      <c r="E1823">
        <v>45.9</v>
      </c>
      <c r="F1823">
        <v>11385463</v>
      </c>
    </row>
    <row r="1824" spans="1:6">
      <c r="A1824" s="9">
        <v>40472</v>
      </c>
      <c r="B1824">
        <v>45</v>
      </c>
      <c r="C1824">
        <v>45</v>
      </c>
      <c r="D1824">
        <v>44.7</v>
      </c>
      <c r="E1824">
        <v>45</v>
      </c>
      <c r="F1824">
        <v>103052</v>
      </c>
    </row>
    <row r="1825" spans="1:6">
      <c r="A1825" s="9">
        <v>40471</v>
      </c>
      <c r="B1825">
        <v>44</v>
      </c>
      <c r="C1825">
        <v>45.2</v>
      </c>
      <c r="D1825">
        <v>43.8</v>
      </c>
      <c r="E1825">
        <v>45</v>
      </c>
      <c r="F1825">
        <v>66359</v>
      </c>
    </row>
    <row r="1826" spans="1:6">
      <c r="A1826" s="9">
        <v>40470</v>
      </c>
      <c r="B1826">
        <v>44</v>
      </c>
      <c r="C1826">
        <v>45.9</v>
      </c>
      <c r="D1826">
        <v>43</v>
      </c>
      <c r="E1826">
        <v>44</v>
      </c>
      <c r="F1826">
        <v>83614</v>
      </c>
    </row>
    <row r="1827" spans="1:6">
      <c r="A1827" s="9">
        <v>40469</v>
      </c>
      <c r="B1827">
        <v>42.5</v>
      </c>
      <c r="C1827">
        <v>45</v>
      </c>
      <c r="D1827">
        <v>42</v>
      </c>
      <c r="E1827">
        <v>44.4</v>
      </c>
      <c r="F1827">
        <v>56859</v>
      </c>
    </row>
    <row r="1828" spans="1:6">
      <c r="A1828" s="9">
        <v>40466</v>
      </c>
      <c r="B1828">
        <v>41.5</v>
      </c>
      <c r="C1828">
        <v>43</v>
      </c>
      <c r="D1828">
        <v>41</v>
      </c>
      <c r="E1828">
        <v>43</v>
      </c>
      <c r="F1828">
        <v>55104</v>
      </c>
    </row>
    <row r="1829" spans="1:6">
      <c r="A1829" s="9">
        <v>40465</v>
      </c>
      <c r="B1829">
        <v>40.799999999999997</v>
      </c>
      <c r="C1829">
        <v>41.6</v>
      </c>
      <c r="D1829">
        <v>40.5</v>
      </c>
      <c r="E1829">
        <v>41.6</v>
      </c>
      <c r="F1829">
        <v>290401</v>
      </c>
    </row>
    <row r="1830" spans="1:6">
      <c r="A1830" s="9">
        <v>40464</v>
      </c>
      <c r="B1830">
        <v>39.700000000000003</v>
      </c>
      <c r="C1830">
        <v>40.799999999999997</v>
      </c>
      <c r="D1830">
        <v>39</v>
      </c>
      <c r="E1830">
        <v>40.700000000000003</v>
      </c>
      <c r="F1830">
        <v>283515</v>
      </c>
    </row>
    <row r="1831" spans="1:6">
      <c r="A1831" s="9">
        <v>40463</v>
      </c>
      <c r="B1831">
        <v>39.9</v>
      </c>
      <c r="C1831">
        <v>40</v>
      </c>
      <c r="D1831">
        <v>39.5</v>
      </c>
      <c r="E1831">
        <v>39.5</v>
      </c>
      <c r="F1831">
        <v>70907</v>
      </c>
    </row>
    <row r="1832" spans="1:6">
      <c r="A1832" s="9">
        <v>40462</v>
      </c>
      <c r="B1832">
        <v>40.4</v>
      </c>
      <c r="C1832">
        <v>40.6</v>
      </c>
      <c r="D1832">
        <v>39.9</v>
      </c>
      <c r="E1832">
        <v>40</v>
      </c>
      <c r="F1832">
        <v>43858</v>
      </c>
    </row>
    <row r="1833" spans="1:6">
      <c r="A1833" s="9">
        <v>40459</v>
      </c>
      <c r="B1833">
        <v>39.799999999999997</v>
      </c>
      <c r="C1833">
        <v>40</v>
      </c>
      <c r="D1833">
        <v>39.200000000000003</v>
      </c>
      <c r="E1833">
        <v>40</v>
      </c>
      <c r="F1833">
        <v>70939</v>
      </c>
    </row>
    <row r="1834" spans="1:6">
      <c r="A1834" s="9">
        <v>40458</v>
      </c>
      <c r="B1834">
        <v>39.4</v>
      </c>
      <c r="C1834">
        <v>40</v>
      </c>
      <c r="D1834">
        <v>39.4</v>
      </c>
      <c r="E1834">
        <v>39.5</v>
      </c>
      <c r="F1834">
        <v>20205</v>
      </c>
    </row>
    <row r="1835" spans="1:6">
      <c r="A1835" s="9">
        <v>40457</v>
      </c>
      <c r="B1835">
        <v>40.200000000000003</v>
      </c>
      <c r="C1835">
        <v>40.200000000000003</v>
      </c>
      <c r="D1835">
        <v>39</v>
      </c>
      <c r="E1835">
        <v>39.700000000000003</v>
      </c>
      <c r="F1835">
        <v>103274</v>
      </c>
    </row>
    <row r="1836" spans="1:6">
      <c r="A1836" s="9">
        <v>40456</v>
      </c>
      <c r="B1836">
        <v>40.5</v>
      </c>
      <c r="C1836">
        <v>41</v>
      </c>
      <c r="D1836">
        <v>39.5</v>
      </c>
      <c r="E1836">
        <v>40.6</v>
      </c>
      <c r="F1836">
        <v>110754</v>
      </c>
    </row>
    <row r="1837" spans="1:6">
      <c r="A1837" s="9">
        <v>40455</v>
      </c>
      <c r="B1837">
        <v>40.9</v>
      </c>
      <c r="C1837">
        <v>41</v>
      </c>
      <c r="D1837">
        <v>40.5</v>
      </c>
      <c r="E1837">
        <v>40.6</v>
      </c>
      <c r="F1837">
        <v>29160</v>
      </c>
    </row>
    <row r="1838" spans="1:6">
      <c r="A1838" s="9">
        <v>40452</v>
      </c>
      <c r="B1838">
        <v>40.9</v>
      </c>
      <c r="C1838">
        <v>41</v>
      </c>
      <c r="D1838">
        <v>40</v>
      </c>
      <c r="E1838">
        <v>41</v>
      </c>
      <c r="F1838">
        <v>26005</v>
      </c>
    </row>
    <row r="1839" spans="1:6">
      <c r="A1839" s="9">
        <v>40451</v>
      </c>
      <c r="B1839">
        <v>40.299999999999997</v>
      </c>
      <c r="C1839">
        <v>41</v>
      </c>
      <c r="D1839">
        <v>40</v>
      </c>
      <c r="E1839">
        <v>41</v>
      </c>
      <c r="F1839">
        <v>27954</v>
      </c>
    </row>
    <row r="1840" spans="1:6">
      <c r="A1840" s="9">
        <v>40450</v>
      </c>
      <c r="B1840">
        <v>40.200000000000003</v>
      </c>
      <c r="C1840">
        <v>40.299999999999997</v>
      </c>
      <c r="D1840">
        <v>40</v>
      </c>
      <c r="E1840">
        <v>40.299999999999997</v>
      </c>
      <c r="F1840">
        <v>119090</v>
      </c>
    </row>
    <row r="1841" spans="1:6">
      <c r="A1841" s="9">
        <v>40449</v>
      </c>
      <c r="B1841">
        <v>40.299999999999997</v>
      </c>
      <c r="C1841">
        <v>40.4</v>
      </c>
      <c r="D1841">
        <v>39.1</v>
      </c>
      <c r="E1841">
        <v>40.1</v>
      </c>
      <c r="F1841">
        <v>55183</v>
      </c>
    </row>
    <row r="1842" spans="1:6">
      <c r="A1842" s="9">
        <v>40448</v>
      </c>
      <c r="B1842">
        <v>40.4</v>
      </c>
      <c r="C1842">
        <v>40.5</v>
      </c>
      <c r="D1842">
        <v>39.4</v>
      </c>
      <c r="E1842">
        <v>40.299999999999997</v>
      </c>
      <c r="F1842">
        <v>11201</v>
      </c>
    </row>
    <row r="1843" spans="1:6">
      <c r="A1843" s="9">
        <v>40445</v>
      </c>
      <c r="B1843">
        <v>40.299999999999997</v>
      </c>
      <c r="C1843">
        <v>40.5</v>
      </c>
      <c r="D1843">
        <v>39.1</v>
      </c>
      <c r="E1843">
        <v>40.299999999999997</v>
      </c>
      <c r="F1843">
        <v>429237</v>
      </c>
    </row>
    <row r="1844" spans="1:6">
      <c r="A1844" s="9">
        <v>40444</v>
      </c>
      <c r="B1844">
        <v>40.200000000000003</v>
      </c>
      <c r="C1844">
        <v>40.299999999999997</v>
      </c>
      <c r="D1844">
        <v>39.299999999999997</v>
      </c>
      <c r="E1844">
        <v>40.299999999999997</v>
      </c>
      <c r="F1844">
        <v>188667</v>
      </c>
    </row>
    <row r="1845" spans="1:6">
      <c r="A1845" s="9">
        <v>40443</v>
      </c>
      <c r="B1845">
        <v>39.1</v>
      </c>
      <c r="C1845">
        <v>40.299999999999997</v>
      </c>
      <c r="D1845">
        <v>39</v>
      </c>
      <c r="E1845">
        <v>40.299999999999997</v>
      </c>
      <c r="F1845">
        <v>37519</v>
      </c>
    </row>
    <row r="1846" spans="1:6">
      <c r="A1846" s="9">
        <v>40442</v>
      </c>
      <c r="B1846">
        <v>40</v>
      </c>
      <c r="C1846">
        <v>40.299999999999997</v>
      </c>
      <c r="D1846">
        <v>39.200000000000003</v>
      </c>
      <c r="E1846">
        <v>40.200000000000003</v>
      </c>
      <c r="F1846">
        <v>133637</v>
      </c>
    </row>
    <row r="1847" spans="1:6">
      <c r="A1847" s="9">
        <v>40441</v>
      </c>
      <c r="B1847">
        <v>40.1</v>
      </c>
      <c r="C1847">
        <v>40.299999999999997</v>
      </c>
      <c r="D1847">
        <v>39.4</v>
      </c>
      <c r="E1847">
        <v>40.200000000000003</v>
      </c>
      <c r="F1847">
        <v>40793</v>
      </c>
    </row>
    <row r="1848" spans="1:6">
      <c r="A1848" s="9">
        <v>40438</v>
      </c>
      <c r="B1848">
        <v>40</v>
      </c>
      <c r="C1848">
        <v>40.4</v>
      </c>
      <c r="D1848">
        <v>39.299999999999997</v>
      </c>
      <c r="E1848">
        <v>39.9</v>
      </c>
      <c r="F1848">
        <v>7315</v>
      </c>
    </row>
    <row r="1849" spans="1:6">
      <c r="A1849" s="9">
        <v>40437</v>
      </c>
      <c r="B1849">
        <v>39.5</v>
      </c>
      <c r="C1849">
        <v>40.4</v>
      </c>
      <c r="D1849">
        <v>39.299999999999997</v>
      </c>
      <c r="E1849">
        <v>40</v>
      </c>
      <c r="F1849">
        <v>10336</v>
      </c>
    </row>
    <row r="1850" spans="1:6">
      <c r="A1850" s="9">
        <v>40436</v>
      </c>
      <c r="B1850">
        <v>38.799999999999997</v>
      </c>
      <c r="C1850">
        <v>40</v>
      </c>
      <c r="D1850">
        <v>38.799999999999997</v>
      </c>
      <c r="E1850">
        <v>39.200000000000003</v>
      </c>
      <c r="F1850">
        <v>364982</v>
      </c>
    </row>
    <row r="1851" spans="1:6">
      <c r="A1851" s="9">
        <v>40435</v>
      </c>
      <c r="B1851">
        <v>39.700000000000003</v>
      </c>
      <c r="C1851">
        <v>39.799999999999997</v>
      </c>
      <c r="D1851">
        <v>38.700000000000003</v>
      </c>
      <c r="E1851">
        <v>39.799999999999997</v>
      </c>
      <c r="F1851">
        <v>67947</v>
      </c>
    </row>
    <row r="1852" spans="1:6">
      <c r="A1852" s="9">
        <v>40434</v>
      </c>
      <c r="B1852">
        <v>39</v>
      </c>
      <c r="C1852">
        <v>39.9</v>
      </c>
      <c r="D1852">
        <v>38.4</v>
      </c>
      <c r="E1852">
        <v>39.299999999999997</v>
      </c>
      <c r="F1852">
        <v>14366</v>
      </c>
    </row>
    <row r="1853" spans="1:6">
      <c r="A1853" s="9">
        <v>40431</v>
      </c>
      <c r="B1853">
        <v>38.700000000000003</v>
      </c>
      <c r="C1853">
        <v>39.700000000000003</v>
      </c>
      <c r="D1853">
        <v>38.5</v>
      </c>
      <c r="E1853">
        <v>39</v>
      </c>
      <c r="F1853">
        <v>19941</v>
      </c>
    </row>
    <row r="1854" spans="1:6">
      <c r="A1854" s="9">
        <v>40430</v>
      </c>
      <c r="B1854">
        <v>38</v>
      </c>
      <c r="C1854">
        <v>39.799999999999997</v>
      </c>
      <c r="D1854">
        <v>38</v>
      </c>
      <c r="E1854">
        <v>39</v>
      </c>
      <c r="F1854">
        <v>73618</v>
      </c>
    </row>
    <row r="1855" spans="1:6">
      <c r="A1855" s="9">
        <v>40429</v>
      </c>
      <c r="B1855">
        <v>38.299999999999997</v>
      </c>
      <c r="C1855">
        <v>38.5</v>
      </c>
      <c r="D1855">
        <v>38.200000000000003</v>
      </c>
      <c r="E1855">
        <v>38.5</v>
      </c>
      <c r="F1855">
        <v>7765</v>
      </c>
    </row>
    <row r="1856" spans="1:6">
      <c r="A1856" s="9">
        <v>40428</v>
      </c>
      <c r="B1856">
        <v>38</v>
      </c>
      <c r="C1856">
        <v>38.9</v>
      </c>
      <c r="D1856">
        <v>37.5</v>
      </c>
      <c r="E1856">
        <v>38.9</v>
      </c>
      <c r="F1856">
        <v>79962</v>
      </c>
    </row>
    <row r="1857" spans="1:6">
      <c r="A1857" s="9">
        <v>40427</v>
      </c>
      <c r="B1857">
        <v>39</v>
      </c>
      <c r="C1857">
        <v>39</v>
      </c>
      <c r="D1857">
        <v>37.6</v>
      </c>
      <c r="E1857">
        <v>38</v>
      </c>
      <c r="F1857">
        <v>19583</v>
      </c>
    </row>
    <row r="1858" spans="1:6">
      <c r="A1858" s="9">
        <v>40424</v>
      </c>
      <c r="B1858">
        <v>37.700000000000003</v>
      </c>
      <c r="C1858">
        <v>38.9</v>
      </c>
      <c r="D1858">
        <v>37.700000000000003</v>
      </c>
      <c r="E1858">
        <v>38.1</v>
      </c>
      <c r="F1858">
        <v>124468</v>
      </c>
    </row>
    <row r="1859" spans="1:6">
      <c r="A1859" s="9">
        <v>40423</v>
      </c>
      <c r="B1859">
        <v>39</v>
      </c>
      <c r="C1859">
        <v>39.5</v>
      </c>
      <c r="D1859">
        <v>37.200000000000003</v>
      </c>
      <c r="E1859">
        <v>37.200000000000003</v>
      </c>
      <c r="F1859">
        <v>123344</v>
      </c>
    </row>
    <row r="1860" spans="1:6">
      <c r="A1860" s="9">
        <v>40422</v>
      </c>
      <c r="B1860">
        <v>37.5</v>
      </c>
      <c r="C1860">
        <v>39.5</v>
      </c>
      <c r="D1860">
        <v>37.299999999999997</v>
      </c>
      <c r="E1860">
        <v>39</v>
      </c>
      <c r="F1860">
        <v>66294</v>
      </c>
    </row>
    <row r="1861" spans="1:6">
      <c r="A1861" s="9">
        <v>40421</v>
      </c>
      <c r="B1861">
        <v>37.5</v>
      </c>
      <c r="C1861">
        <v>38</v>
      </c>
      <c r="D1861">
        <v>37.5</v>
      </c>
      <c r="E1861">
        <v>38</v>
      </c>
      <c r="F1861">
        <v>32167</v>
      </c>
    </row>
    <row r="1862" spans="1:6">
      <c r="A1862" s="9">
        <v>40420</v>
      </c>
      <c r="B1862">
        <v>37.799999999999997</v>
      </c>
      <c r="C1862">
        <v>37.799999999999997</v>
      </c>
      <c r="D1862">
        <v>37.5</v>
      </c>
      <c r="E1862">
        <v>37.5</v>
      </c>
      <c r="F1862">
        <v>23357</v>
      </c>
    </row>
    <row r="1863" spans="1:6">
      <c r="A1863" s="9">
        <v>40417</v>
      </c>
      <c r="B1863">
        <v>37.1</v>
      </c>
      <c r="C1863">
        <v>37.4</v>
      </c>
      <c r="D1863">
        <v>37</v>
      </c>
      <c r="E1863">
        <v>37.299999999999997</v>
      </c>
      <c r="F1863">
        <v>293905</v>
      </c>
    </row>
    <row r="1864" spans="1:6">
      <c r="A1864" s="9">
        <v>40416</v>
      </c>
      <c r="B1864">
        <v>37.799999999999997</v>
      </c>
      <c r="C1864">
        <v>38</v>
      </c>
      <c r="D1864">
        <v>37.4</v>
      </c>
      <c r="E1864">
        <v>37.799999999999997</v>
      </c>
      <c r="F1864">
        <v>216955</v>
      </c>
    </row>
    <row r="1865" spans="1:6">
      <c r="A1865" s="9">
        <v>40415</v>
      </c>
      <c r="B1865">
        <v>39</v>
      </c>
      <c r="C1865">
        <v>39</v>
      </c>
      <c r="D1865">
        <v>36.799999999999997</v>
      </c>
      <c r="E1865">
        <v>38</v>
      </c>
      <c r="F1865">
        <v>33549</v>
      </c>
    </row>
    <row r="1866" spans="1:6">
      <c r="A1866" s="9">
        <v>40414</v>
      </c>
      <c r="B1866">
        <v>37.1</v>
      </c>
      <c r="C1866">
        <v>38.4</v>
      </c>
      <c r="D1866">
        <v>37.1</v>
      </c>
      <c r="E1866">
        <v>38</v>
      </c>
      <c r="F1866">
        <v>35306</v>
      </c>
    </row>
    <row r="1867" spans="1:6">
      <c r="A1867" s="9">
        <v>40413</v>
      </c>
      <c r="B1867">
        <v>38.799999999999997</v>
      </c>
      <c r="C1867">
        <v>38.799999999999997</v>
      </c>
      <c r="D1867">
        <v>37.1</v>
      </c>
      <c r="E1867">
        <v>38</v>
      </c>
      <c r="F1867">
        <v>54298</v>
      </c>
    </row>
    <row r="1868" spans="1:6">
      <c r="A1868" s="9">
        <v>40410</v>
      </c>
      <c r="B1868">
        <v>37.4</v>
      </c>
      <c r="C1868">
        <v>38.5</v>
      </c>
      <c r="D1868">
        <v>37.299999999999997</v>
      </c>
      <c r="E1868">
        <v>38.5</v>
      </c>
      <c r="F1868">
        <v>766723</v>
      </c>
    </row>
    <row r="1869" spans="1:6">
      <c r="A1869" s="9">
        <v>40409</v>
      </c>
      <c r="B1869">
        <v>38.5</v>
      </c>
      <c r="C1869">
        <v>38.5</v>
      </c>
      <c r="D1869">
        <v>37.1</v>
      </c>
      <c r="E1869">
        <v>37.1</v>
      </c>
      <c r="F1869">
        <v>32731</v>
      </c>
    </row>
    <row r="1870" spans="1:6">
      <c r="A1870" s="9">
        <v>40408</v>
      </c>
      <c r="B1870">
        <v>38.200000000000003</v>
      </c>
      <c r="C1870">
        <v>38.5</v>
      </c>
      <c r="D1870">
        <v>37</v>
      </c>
      <c r="E1870">
        <v>37.9</v>
      </c>
      <c r="F1870">
        <v>26950</v>
      </c>
    </row>
    <row r="1871" spans="1:6">
      <c r="A1871" s="9">
        <v>40407</v>
      </c>
      <c r="B1871">
        <v>37.4</v>
      </c>
      <c r="C1871">
        <v>38.5</v>
      </c>
      <c r="D1871">
        <v>36.4</v>
      </c>
      <c r="E1871">
        <v>38</v>
      </c>
      <c r="F1871">
        <v>45667</v>
      </c>
    </row>
    <row r="1872" spans="1:6">
      <c r="A1872" s="9">
        <v>40406</v>
      </c>
      <c r="B1872">
        <v>37.9</v>
      </c>
      <c r="C1872">
        <v>38</v>
      </c>
      <c r="D1872">
        <v>37.4</v>
      </c>
      <c r="E1872">
        <v>37.4</v>
      </c>
      <c r="F1872">
        <v>2755</v>
      </c>
    </row>
    <row r="1873" spans="1:6">
      <c r="A1873" s="9">
        <v>40403</v>
      </c>
      <c r="B1873">
        <v>37</v>
      </c>
      <c r="C1873">
        <v>38</v>
      </c>
      <c r="D1873">
        <v>36.5</v>
      </c>
      <c r="E1873">
        <v>37.9</v>
      </c>
      <c r="F1873">
        <v>34409</v>
      </c>
    </row>
    <row r="1874" spans="1:6">
      <c r="A1874" s="9">
        <v>40402</v>
      </c>
      <c r="B1874">
        <v>36.5</v>
      </c>
      <c r="C1874">
        <v>37</v>
      </c>
      <c r="D1874">
        <v>36.5</v>
      </c>
      <c r="E1874">
        <v>37</v>
      </c>
      <c r="F1874">
        <v>2483</v>
      </c>
    </row>
    <row r="1875" spans="1:6">
      <c r="A1875" s="9">
        <v>40401</v>
      </c>
      <c r="B1875">
        <v>37.299999999999997</v>
      </c>
      <c r="C1875">
        <v>37.299999999999997</v>
      </c>
      <c r="D1875">
        <v>36.5</v>
      </c>
      <c r="E1875">
        <v>36.5</v>
      </c>
      <c r="F1875">
        <v>5636</v>
      </c>
    </row>
    <row r="1876" spans="1:6">
      <c r="A1876" s="9">
        <v>40400</v>
      </c>
      <c r="B1876">
        <v>37.299999999999997</v>
      </c>
      <c r="C1876">
        <v>37.4</v>
      </c>
      <c r="D1876">
        <v>37.299999999999997</v>
      </c>
      <c r="E1876">
        <v>37.4</v>
      </c>
      <c r="F1876">
        <v>10500</v>
      </c>
    </row>
    <row r="1877" spans="1:6">
      <c r="A1877" s="9">
        <v>40399</v>
      </c>
      <c r="B1877">
        <v>37.4</v>
      </c>
      <c r="C1877">
        <v>37.5</v>
      </c>
      <c r="D1877">
        <v>36.5</v>
      </c>
      <c r="E1877">
        <v>37.5</v>
      </c>
      <c r="F1877">
        <v>2251</v>
      </c>
    </row>
    <row r="1878" spans="1:6">
      <c r="A1878" s="9">
        <v>40396</v>
      </c>
      <c r="B1878">
        <v>36.799999999999997</v>
      </c>
      <c r="C1878">
        <v>37.299999999999997</v>
      </c>
      <c r="D1878">
        <v>36.299999999999997</v>
      </c>
      <c r="E1878">
        <v>37.299999999999997</v>
      </c>
      <c r="F1878">
        <v>27000</v>
      </c>
    </row>
    <row r="1879" spans="1:6">
      <c r="A1879" s="9">
        <v>40395</v>
      </c>
      <c r="B1879">
        <v>36.9</v>
      </c>
      <c r="C1879">
        <v>36.9</v>
      </c>
      <c r="D1879">
        <v>36</v>
      </c>
      <c r="E1879">
        <v>36.799999999999997</v>
      </c>
      <c r="F1879">
        <v>3351</v>
      </c>
    </row>
    <row r="1880" spans="1:6">
      <c r="A1880" s="9">
        <v>40394</v>
      </c>
      <c r="B1880">
        <v>36.799999999999997</v>
      </c>
      <c r="C1880">
        <v>37.4</v>
      </c>
      <c r="D1880">
        <v>36.799999999999997</v>
      </c>
      <c r="E1880">
        <v>37</v>
      </c>
      <c r="F1880">
        <v>19306</v>
      </c>
    </row>
    <row r="1881" spans="1:6">
      <c r="A1881" s="9">
        <v>40393</v>
      </c>
      <c r="B1881">
        <v>36.5</v>
      </c>
      <c r="C1881">
        <v>37</v>
      </c>
      <c r="D1881">
        <v>36.1</v>
      </c>
      <c r="E1881">
        <v>36.9</v>
      </c>
      <c r="F1881">
        <v>17238</v>
      </c>
    </row>
    <row r="1882" spans="1:6">
      <c r="A1882" s="9">
        <v>40392</v>
      </c>
      <c r="B1882">
        <v>37.5</v>
      </c>
      <c r="C1882">
        <v>37.5</v>
      </c>
      <c r="D1882">
        <v>36.6</v>
      </c>
      <c r="E1882">
        <v>36.799999999999997</v>
      </c>
      <c r="F1882">
        <v>22033</v>
      </c>
    </row>
    <row r="1883" spans="1:6">
      <c r="A1883" s="9">
        <v>40389</v>
      </c>
      <c r="B1883">
        <v>37.5</v>
      </c>
      <c r="C1883">
        <v>37.5</v>
      </c>
      <c r="D1883">
        <v>36.200000000000003</v>
      </c>
      <c r="E1883">
        <v>36.9</v>
      </c>
      <c r="F1883">
        <v>23606</v>
      </c>
    </row>
    <row r="1884" spans="1:6">
      <c r="A1884" s="9">
        <v>40388</v>
      </c>
      <c r="B1884">
        <v>37.5</v>
      </c>
      <c r="C1884">
        <v>37.5</v>
      </c>
      <c r="D1884">
        <v>37</v>
      </c>
      <c r="E1884">
        <v>37</v>
      </c>
      <c r="F1884">
        <v>35103</v>
      </c>
    </row>
    <row r="1885" spans="1:6">
      <c r="A1885" s="9">
        <v>40387</v>
      </c>
      <c r="B1885">
        <v>37.299999999999997</v>
      </c>
      <c r="C1885">
        <v>37.5</v>
      </c>
      <c r="D1885">
        <v>37</v>
      </c>
      <c r="E1885">
        <v>37.5</v>
      </c>
      <c r="F1885">
        <v>33671</v>
      </c>
    </row>
    <row r="1886" spans="1:6">
      <c r="A1886" s="9">
        <v>40386</v>
      </c>
      <c r="B1886">
        <v>37.1</v>
      </c>
      <c r="C1886">
        <v>37.5</v>
      </c>
      <c r="D1886">
        <v>36.200000000000003</v>
      </c>
      <c r="E1886">
        <v>37.5</v>
      </c>
      <c r="F1886">
        <v>75257</v>
      </c>
    </row>
    <row r="1887" spans="1:6">
      <c r="A1887" s="9">
        <v>40385</v>
      </c>
      <c r="B1887">
        <v>37</v>
      </c>
      <c r="C1887">
        <v>37.200000000000003</v>
      </c>
      <c r="D1887">
        <v>36.799999999999997</v>
      </c>
      <c r="E1887">
        <v>37.1</v>
      </c>
      <c r="F1887">
        <v>8984</v>
      </c>
    </row>
    <row r="1888" spans="1:6">
      <c r="A1888" s="9">
        <v>40382</v>
      </c>
      <c r="B1888">
        <v>36.9</v>
      </c>
      <c r="C1888">
        <v>37</v>
      </c>
      <c r="D1888">
        <v>36.5</v>
      </c>
      <c r="E1888">
        <v>37</v>
      </c>
      <c r="F1888">
        <v>14436</v>
      </c>
    </row>
    <row r="1889" spans="1:6">
      <c r="A1889" s="9">
        <v>40381</v>
      </c>
      <c r="B1889">
        <v>35.799999999999997</v>
      </c>
      <c r="C1889">
        <v>37</v>
      </c>
      <c r="D1889">
        <v>35.799999999999997</v>
      </c>
      <c r="E1889">
        <v>37</v>
      </c>
      <c r="F1889">
        <v>17983</v>
      </c>
    </row>
    <row r="1890" spans="1:6">
      <c r="A1890" s="9">
        <v>40380</v>
      </c>
      <c r="B1890">
        <v>36.5</v>
      </c>
      <c r="C1890">
        <v>37.299999999999997</v>
      </c>
      <c r="D1890">
        <v>36.5</v>
      </c>
      <c r="E1890">
        <v>37.200000000000003</v>
      </c>
      <c r="F1890">
        <v>115346</v>
      </c>
    </row>
    <row r="1891" spans="1:6">
      <c r="A1891" s="9">
        <v>40379</v>
      </c>
      <c r="B1891">
        <v>36</v>
      </c>
      <c r="C1891">
        <v>37</v>
      </c>
      <c r="D1891">
        <v>36</v>
      </c>
      <c r="E1891">
        <v>36.5</v>
      </c>
      <c r="F1891">
        <v>2745</v>
      </c>
    </row>
    <row r="1892" spans="1:6">
      <c r="A1892" s="9">
        <v>40378</v>
      </c>
      <c r="B1892">
        <v>35.5</v>
      </c>
      <c r="C1892">
        <v>36.5</v>
      </c>
      <c r="D1892">
        <v>35.5</v>
      </c>
      <c r="E1892">
        <v>36.5</v>
      </c>
      <c r="F1892">
        <v>21777</v>
      </c>
    </row>
    <row r="1893" spans="1:6">
      <c r="A1893" s="9">
        <v>40375</v>
      </c>
      <c r="B1893">
        <v>35.9</v>
      </c>
      <c r="C1893">
        <v>35.9</v>
      </c>
      <c r="D1893">
        <v>35.200000000000003</v>
      </c>
      <c r="E1893">
        <v>35.799999999999997</v>
      </c>
      <c r="F1893">
        <v>6046</v>
      </c>
    </row>
    <row r="1894" spans="1:6">
      <c r="A1894" s="9">
        <v>40374</v>
      </c>
      <c r="B1894">
        <v>36.1</v>
      </c>
      <c r="C1894">
        <v>36.700000000000003</v>
      </c>
      <c r="D1894">
        <v>35.6</v>
      </c>
      <c r="E1894">
        <v>36</v>
      </c>
      <c r="F1894">
        <v>145723</v>
      </c>
    </row>
    <row r="1895" spans="1:6">
      <c r="A1895" s="9">
        <v>40373</v>
      </c>
      <c r="B1895">
        <v>34.799999999999997</v>
      </c>
      <c r="C1895">
        <v>35.5</v>
      </c>
      <c r="D1895">
        <v>34.6</v>
      </c>
      <c r="E1895">
        <v>35.4</v>
      </c>
      <c r="F1895">
        <v>32432</v>
      </c>
    </row>
    <row r="1896" spans="1:6">
      <c r="A1896" s="9">
        <v>40372</v>
      </c>
      <c r="B1896">
        <v>35.799999999999997</v>
      </c>
      <c r="C1896">
        <v>35.9</v>
      </c>
      <c r="D1896">
        <v>35.5</v>
      </c>
      <c r="E1896">
        <v>35.5</v>
      </c>
      <c r="F1896">
        <v>8883</v>
      </c>
    </row>
    <row r="1897" spans="1:6">
      <c r="A1897" s="9">
        <v>40371</v>
      </c>
      <c r="B1897">
        <v>36.200000000000003</v>
      </c>
      <c r="C1897">
        <v>36.200000000000003</v>
      </c>
      <c r="D1897">
        <v>35.4</v>
      </c>
      <c r="E1897">
        <v>35.6</v>
      </c>
      <c r="F1897">
        <v>2136</v>
      </c>
    </row>
    <row r="1898" spans="1:6">
      <c r="A1898" s="9">
        <v>40368</v>
      </c>
      <c r="B1898">
        <v>36</v>
      </c>
      <c r="C1898">
        <v>36.5</v>
      </c>
      <c r="D1898">
        <v>33.1</v>
      </c>
      <c r="E1898">
        <v>36.200000000000003</v>
      </c>
      <c r="F1898">
        <v>17745</v>
      </c>
    </row>
    <row r="1899" spans="1:6">
      <c r="A1899" s="9">
        <v>40367</v>
      </c>
      <c r="B1899">
        <v>35.9</v>
      </c>
      <c r="C1899">
        <v>36.5</v>
      </c>
      <c r="D1899">
        <v>35.5</v>
      </c>
      <c r="E1899">
        <v>36.5</v>
      </c>
      <c r="F1899">
        <v>15754</v>
      </c>
    </row>
    <row r="1900" spans="1:6">
      <c r="A1900" s="9">
        <v>40366</v>
      </c>
      <c r="B1900">
        <v>36.4</v>
      </c>
      <c r="C1900">
        <v>36.799999999999997</v>
      </c>
      <c r="D1900">
        <v>35.5</v>
      </c>
      <c r="E1900">
        <v>36.200000000000003</v>
      </c>
      <c r="F1900">
        <v>165856</v>
      </c>
    </row>
    <row r="1901" spans="1:6">
      <c r="A1901" s="9">
        <v>40365</v>
      </c>
      <c r="B1901">
        <v>36</v>
      </c>
      <c r="C1901">
        <v>36.5</v>
      </c>
      <c r="D1901">
        <v>35.9</v>
      </c>
      <c r="E1901">
        <v>36.200000000000003</v>
      </c>
      <c r="F1901">
        <v>34849</v>
      </c>
    </row>
    <row r="1902" spans="1:6">
      <c r="A1902" s="9">
        <v>40364</v>
      </c>
      <c r="B1902">
        <v>34.799999999999997</v>
      </c>
      <c r="C1902">
        <v>35.799999999999997</v>
      </c>
      <c r="D1902">
        <v>34.799999999999997</v>
      </c>
      <c r="E1902">
        <v>35.799999999999997</v>
      </c>
      <c r="F1902">
        <v>6556</v>
      </c>
    </row>
    <row r="1903" spans="1:6">
      <c r="A1903" s="9">
        <v>40361</v>
      </c>
      <c r="B1903">
        <v>34.1</v>
      </c>
      <c r="C1903">
        <v>35.799999999999997</v>
      </c>
      <c r="D1903">
        <v>33.799999999999997</v>
      </c>
      <c r="E1903">
        <v>35.799999999999997</v>
      </c>
      <c r="F1903">
        <v>164228</v>
      </c>
    </row>
    <row r="1904" spans="1:6">
      <c r="A1904" s="9">
        <v>40360</v>
      </c>
      <c r="B1904">
        <v>35.799999999999997</v>
      </c>
      <c r="C1904">
        <v>35.799999999999997</v>
      </c>
      <c r="D1904">
        <v>32.5</v>
      </c>
      <c r="E1904">
        <v>32.5</v>
      </c>
      <c r="F1904">
        <v>58776</v>
      </c>
    </row>
    <row r="1905" spans="1:6">
      <c r="A1905" s="9">
        <v>40359</v>
      </c>
      <c r="B1905">
        <v>34.700000000000003</v>
      </c>
      <c r="C1905">
        <v>35.200000000000003</v>
      </c>
      <c r="D1905">
        <v>33.799999999999997</v>
      </c>
      <c r="E1905">
        <v>35</v>
      </c>
      <c r="F1905">
        <v>141574</v>
      </c>
    </row>
    <row r="1906" spans="1:6">
      <c r="A1906" s="9">
        <v>40358</v>
      </c>
      <c r="B1906">
        <v>33.299999999999997</v>
      </c>
      <c r="C1906">
        <v>36.4</v>
      </c>
      <c r="D1906">
        <v>33</v>
      </c>
      <c r="E1906">
        <v>34.700000000000003</v>
      </c>
      <c r="F1906">
        <v>149828</v>
      </c>
    </row>
    <row r="1907" spans="1:6">
      <c r="A1907" s="9">
        <v>40357</v>
      </c>
      <c r="B1907">
        <v>36.1</v>
      </c>
      <c r="C1907">
        <v>36.799999999999997</v>
      </c>
      <c r="D1907">
        <v>35</v>
      </c>
      <c r="E1907">
        <v>36.5</v>
      </c>
      <c r="F1907">
        <v>179500</v>
      </c>
    </row>
    <row r="1908" spans="1:6">
      <c r="A1908" s="9">
        <v>40354</v>
      </c>
      <c r="B1908">
        <v>36.6</v>
      </c>
      <c r="C1908">
        <v>37.5</v>
      </c>
      <c r="D1908">
        <v>36.1</v>
      </c>
      <c r="E1908">
        <v>36.4</v>
      </c>
      <c r="F1908">
        <v>63227</v>
      </c>
    </row>
    <row r="1909" spans="1:6">
      <c r="A1909" s="9">
        <v>40353</v>
      </c>
      <c r="B1909">
        <v>37.4</v>
      </c>
      <c r="C1909">
        <v>37.6</v>
      </c>
      <c r="D1909">
        <v>36.6</v>
      </c>
      <c r="E1909">
        <v>37.6</v>
      </c>
      <c r="F1909">
        <v>14540</v>
      </c>
    </row>
    <row r="1910" spans="1:6">
      <c r="A1910" s="9">
        <v>40352</v>
      </c>
      <c r="B1910">
        <v>37.799999999999997</v>
      </c>
      <c r="C1910">
        <v>37.799999999999997</v>
      </c>
      <c r="D1910">
        <v>37.299999999999997</v>
      </c>
      <c r="E1910">
        <v>37.6</v>
      </c>
      <c r="F1910">
        <v>18190</v>
      </c>
    </row>
    <row r="1911" spans="1:6">
      <c r="A1911" s="9">
        <v>40351</v>
      </c>
      <c r="B1911">
        <v>37.6</v>
      </c>
      <c r="C1911">
        <v>37.799999999999997</v>
      </c>
      <c r="D1911">
        <v>37.200000000000003</v>
      </c>
      <c r="E1911">
        <v>37.299999999999997</v>
      </c>
      <c r="F1911">
        <v>1083645</v>
      </c>
    </row>
    <row r="1912" spans="1:6">
      <c r="A1912" s="9">
        <v>40350</v>
      </c>
      <c r="B1912">
        <v>38.700000000000003</v>
      </c>
      <c r="C1912">
        <v>38.700000000000003</v>
      </c>
      <c r="D1912">
        <v>37.6</v>
      </c>
      <c r="E1912">
        <v>38.5</v>
      </c>
      <c r="F1912">
        <v>41074</v>
      </c>
    </row>
    <row r="1913" spans="1:6">
      <c r="A1913" s="9">
        <v>40347</v>
      </c>
      <c r="B1913">
        <v>39.299999999999997</v>
      </c>
      <c r="C1913">
        <v>39.299999999999997</v>
      </c>
      <c r="D1913">
        <v>38</v>
      </c>
      <c r="E1913">
        <v>38.299999999999997</v>
      </c>
      <c r="F1913">
        <v>16081</v>
      </c>
    </row>
    <row r="1914" spans="1:6">
      <c r="A1914" s="9">
        <v>40346</v>
      </c>
      <c r="B1914">
        <v>37.9</v>
      </c>
      <c r="C1914">
        <v>38.9</v>
      </c>
      <c r="D1914">
        <v>37.5</v>
      </c>
      <c r="E1914">
        <v>38</v>
      </c>
      <c r="F1914">
        <v>112583</v>
      </c>
    </row>
    <row r="1915" spans="1:6">
      <c r="A1915" s="9">
        <v>40345</v>
      </c>
      <c r="B1915">
        <v>38.200000000000003</v>
      </c>
      <c r="C1915">
        <v>38.200000000000003</v>
      </c>
      <c r="D1915">
        <v>37.5</v>
      </c>
      <c r="E1915">
        <v>37.9</v>
      </c>
      <c r="F1915">
        <v>48062</v>
      </c>
    </row>
    <row r="1916" spans="1:6">
      <c r="A1916" s="9">
        <v>40344</v>
      </c>
      <c r="B1916">
        <v>36.9</v>
      </c>
      <c r="C1916">
        <v>38.1</v>
      </c>
      <c r="D1916">
        <v>36.5</v>
      </c>
      <c r="E1916">
        <v>38.1</v>
      </c>
      <c r="F1916">
        <v>107874</v>
      </c>
    </row>
    <row r="1917" spans="1:6">
      <c r="A1917" s="9">
        <v>40343</v>
      </c>
      <c r="B1917">
        <v>37.5</v>
      </c>
      <c r="C1917">
        <v>38</v>
      </c>
      <c r="D1917">
        <v>37</v>
      </c>
      <c r="E1917">
        <v>37.6</v>
      </c>
      <c r="F1917">
        <v>210627</v>
      </c>
    </row>
    <row r="1918" spans="1:6">
      <c r="A1918" s="9">
        <v>40340</v>
      </c>
      <c r="B1918">
        <v>38.5</v>
      </c>
      <c r="C1918">
        <v>38.5</v>
      </c>
      <c r="D1918">
        <v>37.799999999999997</v>
      </c>
      <c r="E1918">
        <v>38</v>
      </c>
      <c r="F1918">
        <v>76175</v>
      </c>
    </row>
    <row r="1919" spans="1:6">
      <c r="A1919" s="9">
        <v>40339</v>
      </c>
      <c r="B1919">
        <v>36.6</v>
      </c>
      <c r="C1919">
        <v>38.6</v>
      </c>
      <c r="D1919">
        <v>36.6</v>
      </c>
      <c r="E1919">
        <v>38.6</v>
      </c>
      <c r="F1919">
        <v>121653</v>
      </c>
    </row>
    <row r="1920" spans="1:6">
      <c r="A1920" s="9">
        <v>40338</v>
      </c>
      <c r="B1920">
        <v>36.5</v>
      </c>
      <c r="C1920">
        <v>37.5</v>
      </c>
      <c r="D1920">
        <v>36</v>
      </c>
      <c r="E1920">
        <v>37.4</v>
      </c>
      <c r="F1920">
        <v>211748</v>
      </c>
    </row>
    <row r="1921" spans="1:6">
      <c r="A1921" s="9">
        <v>40337</v>
      </c>
      <c r="B1921">
        <v>37.5</v>
      </c>
      <c r="C1921">
        <v>37.9</v>
      </c>
      <c r="D1921">
        <v>36.200000000000003</v>
      </c>
      <c r="E1921">
        <v>36.5</v>
      </c>
      <c r="F1921">
        <v>116046</v>
      </c>
    </row>
    <row r="1922" spans="1:6">
      <c r="A1922" s="9">
        <v>40336</v>
      </c>
      <c r="B1922">
        <v>37.799999999999997</v>
      </c>
      <c r="C1922">
        <v>38</v>
      </c>
      <c r="D1922">
        <v>37</v>
      </c>
      <c r="E1922">
        <v>37.9</v>
      </c>
      <c r="F1922">
        <v>66215</v>
      </c>
    </row>
    <row r="1923" spans="1:6">
      <c r="A1923" s="9">
        <v>40333</v>
      </c>
      <c r="B1923">
        <v>38.6</v>
      </c>
      <c r="C1923">
        <v>38.6</v>
      </c>
      <c r="D1923">
        <v>37.200000000000003</v>
      </c>
      <c r="E1923">
        <v>38.4</v>
      </c>
      <c r="F1923">
        <v>26315</v>
      </c>
    </row>
    <row r="1924" spans="1:6">
      <c r="A1924" s="9">
        <v>40332</v>
      </c>
      <c r="B1924">
        <v>38.6</v>
      </c>
      <c r="C1924">
        <v>39.4</v>
      </c>
      <c r="D1924">
        <v>38.5</v>
      </c>
      <c r="E1924">
        <v>39</v>
      </c>
      <c r="F1924">
        <v>83669</v>
      </c>
    </row>
    <row r="1925" spans="1:6">
      <c r="A1925" s="9">
        <v>40331</v>
      </c>
      <c r="B1925">
        <v>39</v>
      </c>
      <c r="C1925">
        <v>39</v>
      </c>
      <c r="D1925">
        <v>38</v>
      </c>
      <c r="E1925">
        <v>38.700000000000003</v>
      </c>
      <c r="F1925">
        <v>13916</v>
      </c>
    </row>
    <row r="1926" spans="1:6">
      <c r="A1926" s="9">
        <v>40330</v>
      </c>
      <c r="B1926">
        <v>39.5</v>
      </c>
      <c r="C1926">
        <v>39.5</v>
      </c>
      <c r="D1926">
        <v>37.5</v>
      </c>
      <c r="E1926">
        <v>39</v>
      </c>
      <c r="F1926">
        <v>180996</v>
      </c>
    </row>
    <row r="1927" spans="1:6">
      <c r="A1927" s="9">
        <v>40329</v>
      </c>
      <c r="B1927">
        <v>38.5</v>
      </c>
      <c r="C1927">
        <v>39.9</v>
      </c>
      <c r="D1927">
        <v>38.5</v>
      </c>
      <c r="E1927">
        <v>39.799999999999997</v>
      </c>
      <c r="F1927">
        <v>260551</v>
      </c>
    </row>
    <row r="1928" spans="1:6">
      <c r="A1928" s="9">
        <v>40326</v>
      </c>
      <c r="B1928">
        <v>39.5</v>
      </c>
      <c r="C1928">
        <v>39.5</v>
      </c>
      <c r="D1928">
        <v>38.5</v>
      </c>
      <c r="E1928">
        <v>39.5</v>
      </c>
      <c r="F1928">
        <v>93713</v>
      </c>
    </row>
    <row r="1929" spans="1:6">
      <c r="A1929" s="9">
        <v>40325</v>
      </c>
      <c r="B1929">
        <v>38</v>
      </c>
      <c r="C1929">
        <v>39.200000000000003</v>
      </c>
      <c r="D1929">
        <v>37.5</v>
      </c>
      <c r="E1929">
        <v>39.1</v>
      </c>
      <c r="F1929">
        <v>300665</v>
      </c>
    </row>
    <row r="1930" spans="1:6">
      <c r="A1930" s="9">
        <v>40324</v>
      </c>
      <c r="B1930">
        <v>38.700000000000003</v>
      </c>
      <c r="C1930">
        <v>39.4</v>
      </c>
      <c r="D1930">
        <v>37</v>
      </c>
      <c r="E1930">
        <v>38</v>
      </c>
      <c r="F1930">
        <v>359157</v>
      </c>
    </row>
    <row r="1931" spans="1:6">
      <c r="A1931" s="9">
        <v>40323</v>
      </c>
      <c r="B1931">
        <v>38.799999999999997</v>
      </c>
      <c r="C1931">
        <v>38.799999999999997</v>
      </c>
      <c r="D1931">
        <v>36.799999999999997</v>
      </c>
      <c r="E1931">
        <v>37.9</v>
      </c>
      <c r="F1931">
        <v>132990</v>
      </c>
    </row>
    <row r="1932" spans="1:6">
      <c r="A1932" s="9">
        <v>40319</v>
      </c>
      <c r="B1932">
        <v>38</v>
      </c>
      <c r="C1932">
        <v>38.799999999999997</v>
      </c>
      <c r="D1932">
        <v>37.6</v>
      </c>
      <c r="E1932">
        <v>38.799999999999997</v>
      </c>
      <c r="F1932">
        <v>132517</v>
      </c>
    </row>
    <row r="1933" spans="1:6">
      <c r="A1933" s="9">
        <v>40318</v>
      </c>
      <c r="B1933">
        <v>39</v>
      </c>
      <c r="C1933">
        <v>40</v>
      </c>
      <c r="D1933">
        <v>36.9</v>
      </c>
      <c r="E1933">
        <v>38.799999999999997</v>
      </c>
      <c r="F1933">
        <v>203235</v>
      </c>
    </row>
    <row r="1934" spans="1:6">
      <c r="A1934" s="9">
        <v>40317</v>
      </c>
      <c r="B1934">
        <v>39</v>
      </c>
      <c r="C1934">
        <v>39.5</v>
      </c>
      <c r="D1934">
        <v>38</v>
      </c>
      <c r="E1934">
        <v>39.5</v>
      </c>
      <c r="F1934">
        <v>212006</v>
      </c>
    </row>
    <row r="1935" spans="1:6">
      <c r="A1935" s="9">
        <v>40316</v>
      </c>
      <c r="B1935">
        <v>40</v>
      </c>
      <c r="C1935">
        <v>40.5</v>
      </c>
      <c r="D1935">
        <v>38</v>
      </c>
      <c r="E1935">
        <v>40</v>
      </c>
      <c r="F1935">
        <v>642232</v>
      </c>
    </row>
    <row r="1936" spans="1:6">
      <c r="A1936" s="9">
        <v>40312</v>
      </c>
      <c r="B1936">
        <v>40</v>
      </c>
      <c r="C1936">
        <v>40.9</v>
      </c>
      <c r="D1936">
        <v>39.5</v>
      </c>
      <c r="E1936">
        <v>40</v>
      </c>
      <c r="F1936">
        <v>232393</v>
      </c>
    </row>
    <row r="1937" spans="1:6">
      <c r="A1937" s="9">
        <v>40310</v>
      </c>
      <c r="B1937">
        <v>38</v>
      </c>
      <c r="C1937">
        <v>40</v>
      </c>
      <c r="D1937">
        <v>37.299999999999997</v>
      </c>
      <c r="E1937">
        <v>40</v>
      </c>
      <c r="F1937">
        <v>338079</v>
      </c>
    </row>
    <row r="1938" spans="1:6">
      <c r="A1938" s="9">
        <v>40309</v>
      </c>
      <c r="B1938">
        <v>37.200000000000003</v>
      </c>
      <c r="C1938">
        <v>37.700000000000003</v>
      </c>
      <c r="D1938">
        <v>36.4</v>
      </c>
      <c r="E1938">
        <v>37.1</v>
      </c>
      <c r="F1938">
        <v>940803</v>
      </c>
    </row>
    <row r="1939" spans="1:6">
      <c r="A1939" s="9">
        <v>40308</v>
      </c>
      <c r="B1939">
        <v>37</v>
      </c>
      <c r="C1939">
        <v>38.9</v>
      </c>
      <c r="D1939">
        <v>37</v>
      </c>
      <c r="E1939">
        <v>37</v>
      </c>
      <c r="F1939">
        <v>508827</v>
      </c>
    </row>
    <row r="1940" spans="1:6">
      <c r="A1940" s="9">
        <v>40305</v>
      </c>
      <c r="B1940">
        <v>37</v>
      </c>
      <c r="C1940">
        <v>37</v>
      </c>
      <c r="D1940">
        <v>35</v>
      </c>
      <c r="E1940">
        <v>36</v>
      </c>
      <c r="F1940">
        <v>299375</v>
      </c>
    </row>
    <row r="1941" spans="1:6">
      <c r="A1941" s="9">
        <v>40304</v>
      </c>
      <c r="B1941">
        <v>38.5</v>
      </c>
      <c r="C1941">
        <v>39.5</v>
      </c>
      <c r="D1941">
        <v>38</v>
      </c>
      <c r="E1941">
        <v>38</v>
      </c>
      <c r="F1941">
        <v>202454</v>
      </c>
    </row>
    <row r="1942" spans="1:6">
      <c r="A1942" s="9">
        <v>40303</v>
      </c>
      <c r="B1942">
        <v>40.5</v>
      </c>
      <c r="C1942">
        <v>40.5</v>
      </c>
      <c r="D1942">
        <v>38.200000000000003</v>
      </c>
      <c r="E1942">
        <v>39.5</v>
      </c>
      <c r="F1942">
        <v>218680</v>
      </c>
    </row>
    <row r="1943" spans="1:6">
      <c r="A1943" s="9">
        <v>40302</v>
      </c>
      <c r="B1943">
        <v>41</v>
      </c>
      <c r="C1943">
        <v>42</v>
      </c>
      <c r="D1943">
        <v>40</v>
      </c>
      <c r="E1943">
        <v>40</v>
      </c>
      <c r="F1943">
        <v>109964</v>
      </c>
    </row>
    <row r="1944" spans="1:6">
      <c r="A1944" s="9">
        <v>40301</v>
      </c>
      <c r="B1944">
        <v>40.200000000000003</v>
      </c>
      <c r="C1944">
        <v>42</v>
      </c>
      <c r="D1944">
        <v>40.200000000000003</v>
      </c>
      <c r="E1944">
        <v>41.3</v>
      </c>
      <c r="F1944">
        <v>213111</v>
      </c>
    </row>
    <row r="1945" spans="1:6">
      <c r="A1945" s="9">
        <v>40298</v>
      </c>
      <c r="B1945">
        <v>42</v>
      </c>
      <c r="C1945">
        <v>42</v>
      </c>
      <c r="D1945">
        <v>40</v>
      </c>
      <c r="E1945">
        <v>41.2</v>
      </c>
      <c r="F1945">
        <v>119908</v>
      </c>
    </row>
    <row r="1946" spans="1:6">
      <c r="A1946" s="9">
        <v>40297</v>
      </c>
      <c r="B1946">
        <v>39.5</v>
      </c>
      <c r="C1946">
        <v>42</v>
      </c>
      <c r="D1946">
        <v>38.799999999999997</v>
      </c>
      <c r="E1946">
        <v>40.9</v>
      </c>
      <c r="F1946">
        <v>609041</v>
      </c>
    </row>
    <row r="1947" spans="1:6">
      <c r="A1947" s="9">
        <v>40296</v>
      </c>
      <c r="B1947">
        <v>39</v>
      </c>
      <c r="C1947">
        <v>39.5</v>
      </c>
      <c r="D1947">
        <v>37.200000000000003</v>
      </c>
      <c r="E1947">
        <v>39</v>
      </c>
      <c r="F1947">
        <v>182565</v>
      </c>
    </row>
    <row r="1948" spans="1:6">
      <c r="A1948" s="9">
        <v>40295</v>
      </c>
      <c r="B1948">
        <v>40.200000000000003</v>
      </c>
      <c r="C1948">
        <v>40.5</v>
      </c>
      <c r="D1948">
        <v>39.4</v>
      </c>
      <c r="E1948">
        <v>39.5</v>
      </c>
      <c r="F1948">
        <v>174254</v>
      </c>
    </row>
    <row r="1949" spans="1:6">
      <c r="A1949" s="9">
        <v>40294</v>
      </c>
      <c r="B1949">
        <v>38.299999999999997</v>
      </c>
      <c r="C1949">
        <v>40.1</v>
      </c>
      <c r="D1949">
        <v>38.299999999999997</v>
      </c>
      <c r="E1949">
        <v>40.1</v>
      </c>
      <c r="F1949">
        <v>506337</v>
      </c>
    </row>
    <row r="1950" spans="1:6">
      <c r="A1950" s="9">
        <v>40291</v>
      </c>
      <c r="B1950">
        <v>38</v>
      </c>
      <c r="C1950">
        <v>38.6</v>
      </c>
      <c r="D1950">
        <v>37.9</v>
      </c>
      <c r="E1950">
        <v>38</v>
      </c>
      <c r="F1950">
        <v>74485</v>
      </c>
    </row>
    <row r="1951" spans="1:6">
      <c r="A1951" s="9">
        <v>40290</v>
      </c>
      <c r="B1951">
        <v>38.700000000000003</v>
      </c>
      <c r="C1951">
        <v>38.700000000000003</v>
      </c>
      <c r="D1951">
        <v>37.700000000000003</v>
      </c>
      <c r="E1951">
        <v>38</v>
      </c>
      <c r="F1951">
        <v>50450</v>
      </c>
    </row>
    <row r="1952" spans="1:6">
      <c r="A1952" s="9">
        <v>40289</v>
      </c>
      <c r="B1952">
        <v>39</v>
      </c>
      <c r="C1952">
        <v>39</v>
      </c>
      <c r="D1952">
        <v>38</v>
      </c>
      <c r="E1952">
        <v>38.700000000000003</v>
      </c>
      <c r="F1952">
        <v>112439</v>
      </c>
    </row>
    <row r="1953" spans="1:6">
      <c r="A1953" s="9">
        <v>40288</v>
      </c>
      <c r="B1953">
        <v>37.700000000000003</v>
      </c>
      <c r="C1953">
        <v>39.200000000000003</v>
      </c>
      <c r="D1953">
        <v>37.5</v>
      </c>
      <c r="E1953">
        <v>39.200000000000003</v>
      </c>
      <c r="F1953">
        <v>98549</v>
      </c>
    </row>
    <row r="1954" spans="1:6">
      <c r="A1954" s="9">
        <v>40287</v>
      </c>
      <c r="B1954">
        <v>37.6</v>
      </c>
      <c r="C1954">
        <v>38</v>
      </c>
      <c r="D1954">
        <v>36.6</v>
      </c>
      <c r="E1954">
        <v>37.200000000000003</v>
      </c>
      <c r="F1954">
        <v>13320</v>
      </c>
    </row>
    <row r="1955" spans="1:6">
      <c r="A1955" s="9">
        <v>40284</v>
      </c>
      <c r="B1955">
        <v>37.5</v>
      </c>
      <c r="C1955">
        <v>38.5</v>
      </c>
      <c r="D1955">
        <v>37</v>
      </c>
      <c r="E1955">
        <v>38.1</v>
      </c>
      <c r="F1955">
        <v>349381</v>
      </c>
    </row>
    <row r="1956" spans="1:6">
      <c r="A1956" s="9">
        <v>40283</v>
      </c>
      <c r="B1956">
        <v>37.6</v>
      </c>
      <c r="C1956">
        <v>38.5</v>
      </c>
      <c r="D1956">
        <v>36.6</v>
      </c>
      <c r="E1956">
        <v>37.799999999999997</v>
      </c>
      <c r="F1956">
        <v>194911</v>
      </c>
    </row>
    <row r="1957" spans="1:6">
      <c r="A1957" s="9">
        <v>40282</v>
      </c>
      <c r="B1957">
        <v>36.5</v>
      </c>
      <c r="C1957">
        <v>37.5</v>
      </c>
      <c r="D1957">
        <v>36.5</v>
      </c>
      <c r="E1957">
        <v>37.5</v>
      </c>
      <c r="F1957">
        <v>285041</v>
      </c>
    </row>
    <row r="1958" spans="1:6">
      <c r="A1958" s="9">
        <v>40281</v>
      </c>
      <c r="B1958">
        <v>36.5</v>
      </c>
      <c r="C1958">
        <v>36.9</v>
      </c>
      <c r="D1958">
        <v>36.200000000000003</v>
      </c>
      <c r="E1958">
        <v>36.5</v>
      </c>
      <c r="F1958">
        <v>316936</v>
      </c>
    </row>
    <row r="1959" spans="1:6">
      <c r="A1959" s="9">
        <v>40280</v>
      </c>
      <c r="B1959">
        <v>36.799999999999997</v>
      </c>
      <c r="C1959">
        <v>37.4</v>
      </c>
      <c r="D1959">
        <v>36.1</v>
      </c>
      <c r="E1959">
        <v>36.4</v>
      </c>
      <c r="F1959">
        <v>605472</v>
      </c>
    </row>
    <row r="1960" spans="1:6">
      <c r="A1960" s="9">
        <v>40277</v>
      </c>
      <c r="B1960">
        <v>37.200000000000003</v>
      </c>
      <c r="C1960">
        <v>37.4</v>
      </c>
      <c r="D1960">
        <v>36.6</v>
      </c>
      <c r="E1960">
        <v>36.6</v>
      </c>
      <c r="F1960">
        <v>792929</v>
      </c>
    </row>
    <row r="1961" spans="1:6">
      <c r="A1961" s="9">
        <v>40276</v>
      </c>
      <c r="B1961">
        <v>36</v>
      </c>
      <c r="C1961">
        <v>38</v>
      </c>
      <c r="D1961">
        <v>35.700000000000003</v>
      </c>
      <c r="E1961">
        <v>37.1</v>
      </c>
      <c r="F1961">
        <v>2336635</v>
      </c>
    </row>
    <row r="1962" spans="1:6">
      <c r="A1962" s="9">
        <v>40275</v>
      </c>
      <c r="B1962">
        <v>35.5</v>
      </c>
      <c r="C1962">
        <v>36.1</v>
      </c>
      <c r="D1962">
        <v>35.5</v>
      </c>
      <c r="E1962">
        <v>36.1</v>
      </c>
      <c r="F1962">
        <v>940940</v>
      </c>
    </row>
    <row r="1963" spans="1:6">
      <c r="A1963" s="9">
        <v>40274</v>
      </c>
      <c r="B1963">
        <v>36.700000000000003</v>
      </c>
      <c r="C1963">
        <v>36.9</v>
      </c>
      <c r="D1963">
        <v>35.1</v>
      </c>
      <c r="E1963">
        <v>35.700000000000003</v>
      </c>
      <c r="F1963">
        <v>695385</v>
      </c>
    </row>
    <row r="1964" spans="1:6">
      <c r="A1964" s="9">
        <v>40268</v>
      </c>
      <c r="B1964">
        <v>36.4</v>
      </c>
      <c r="C1964">
        <v>36.5</v>
      </c>
      <c r="D1964">
        <v>36</v>
      </c>
      <c r="E1964">
        <v>36.200000000000003</v>
      </c>
      <c r="F1964">
        <v>133875</v>
      </c>
    </row>
    <row r="1965" spans="1:6">
      <c r="A1965" s="9">
        <v>40267</v>
      </c>
      <c r="B1965">
        <v>36.5</v>
      </c>
      <c r="C1965">
        <v>36.700000000000003</v>
      </c>
      <c r="D1965">
        <v>35.700000000000003</v>
      </c>
      <c r="E1965">
        <v>36.4</v>
      </c>
      <c r="F1965">
        <v>439518</v>
      </c>
    </row>
    <row r="1966" spans="1:6">
      <c r="A1966" s="9">
        <v>40266</v>
      </c>
      <c r="B1966">
        <v>35</v>
      </c>
      <c r="C1966">
        <v>37</v>
      </c>
      <c r="D1966">
        <v>34.799999999999997</v>
      </c>
      <c r="E1966">
        <v>35.9</v>
      </c>
      <c r="F1966">
        <v>2213237</v>
      </c>
    </row>
    <row r="1967" spans="1:6">
      <c r="A1967" s="9">
        <v>40263</v>
      </c>
      <c r="B1967">
        <v>33.5</v>
      </c>
      <c r="C1967">
        <v>34.4</v>
      </c>
      <c r="D1967">
        <v>32.700000000000003</v>
      </c>
      <c r="E1967">
        <v>34.4</v>
      </c>
      <c r="F1967">
        <v>26393159</v>
      </c>
    </row>
  </sheetData>
  <phoneticPr fontId="7" type="noConversion"/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K15"/>
  <sheetViews>
    <sheetView workbookViewId="0"/>
  </sheetViews>
  <sheetFormatPr baseColWidth="10" defaultColWidth="11.1640625" defaultRowHeight="16"/>
  <cols>
    <col min="2" max="2" width="15.6640625" bestFit="1" customWidth="1"/>
  </cols>
  <sheetData>
    <row r="2" spans="2:11">
      <c r="B2" s="1" t="s">
        <v>159</v>
      </c>
      <c r="C2" t="s">
        <v>163</v>
      </c>
    </row>
    <row r="3" spans="2:11">
      <c r="B3" s="1" t="s">
        <v>160</v>
      </c>
      <c r="C3" t="s">
        <v>164</v>
      </c>
    </row>
    <row r="4" spans="2:11">
      <c r="B4" s="1" t="s">
        <v>161</v>
      </c>
      <c r="C4" t="s">
        <v>302</v>
      </c>
    </row>
    <row r="5" spans="2:11">
      <c r="B5" s="1" t="s">
        <v>162</v>
      </c>
      <c r="C5" t="s">
        <v>165</v>
      </c>
    </row>
    <row r="6" spans="2:11">
      <c r="B6" s="1" t="s">
        <v>167</v>
      </c>
      <c r="C6" t="s">
        <v>169</v>
      </c>
    </row>
    <row r="9" spans="2:11">
      <c r="C9" s="27">
        <v>2009</v>
      </c>
      <c r="D9" s="27">
        <v>2010</v>
      </c>
      <c r="E9" s="27">
        <f t="shared" ref="E9:K9" si="0">D9+1</f>
        <v>2011</v>
      </c>
      <c r="F9" s="27">
        <f t="shared" si="0"/>
        <v>2012</v>
      </c>
      <c r="G9" s="27">
        <f t="shared" si="0"/>
        <v>2013</v>
      </c>
      <c r="H9" s="27">
        <f t="shared" si="0"/>
        <v>2014</v>
      </c>
      <c r="I9" s="27">
        <f t="shared" si="0"/>
        <v>2015</v>
      </c>
      <c r="J9" s="27">
        <f t="shared" si="0"/>
        <v>2016</v>
      </c>
      <c r="K9" s="27">
        <f t="shared" si="0"/>
        <v>2017</v>
      </c>
    </row>
    <row r="10" spans="2:11">
      <c r="B10" s="1" t="s">
        <v>159</v>
      </c>
      <c r="C10" s="12">
        <f>Balanserapport!C30/Balanserapport!C52</f>
        <v>2.5799890557375651</v>
      </c>
      <c r="D10" s="12">
        <f>Balanserapport!D30/Balanserapport!D52</f>
        <v>5.3218319999999997</v>
      </c>
      <c r="E10" s="12">
        <f>Balanserapport!E30/Balanserapport!E52</f>
        <v>4.2519568049010745</v>
      </c>
      <c r="F10" s="12">
        <f>Balanserapport!F30/Balanserapport!F52</f>
        <v>4.3237177670728251</v>
      </c>
      <c r="G10" s="12">
        <f>Balanserapport!G30/Balanserapport!G52</f>
        <v>4.7450077662879275</v>
      </c>
      <c r="H10" s="12">
        <f>Balanserapport!H30/Balanserapport!H52</f>
        <v>5.5113033655237018</v>
      </c>
      <c r="I10" s="12">
        <f>Balanserapport!I30/Balanserapport!I52</f>
        <v>4.7423881930941194</v>
      </c>
      <c r="J10" s="12">
        <f>Balanserapport!J30/Balanserapport!J52</f>
        <v>7.2215005826029683</v>
      </c>
      <c r="K10" s="12">
        <f>Balanserapport!K30/Balanserapport!K52</f>
        <v>2.2997196159850173</v>
      </c>
    </row>
    <row r="11" spans="2:11">
      <c r="B11" s="1" t="s">
        <v>160</v>
      </c>
      <c r="C11" s="12">
        <f>(Balanserapport!C30-Balanserapport!C25)/Balanserapport!C52</f>
        <v>0.81736584395187373</v>
      </c>
      <c r="D11" s="12">
        <f>(Balanserapport!D30-Balanserapport!D25)/Balanserapport!D52</f>
        <v>1.237096</v>
      </c>
      <c r="E11" s="12">
        <f>(Balanserapport!E30-Balanserapport!E25)/Balanserapport!E52</f>
        <v>0.74856899305707691</v>
      </c>
      <c r="F11" s="12">
        <f>(Balanserapport!F30-Balanserapport!F25)/Balanserapport!F52</f>
        <v>1.2071408330971947</v>
      </c>
      <c r="G11" s="12">
        <f>(Balanserapport!G30-Balanserapport!G25)/Balanserapport!G52</f>
        <v>1.5496989233584408</v>
      </c>
      <c r="H11" s="12">
        <f>(Balanserapport!H30-Balanserapport!H25)/Balanserapport!H52</f>
        <v>1.9820661532739121</v>
      </c>
      <c r="I11" s="12">
        <f>(Balanserapport!I30-Balanserapport!I25)/Balanserapport!I52</f>
        <v>1.1620575127718933</v>
      </c>
      <c r="J11" s="12">
        <f>(Balanserapport!J30-Balanserapport!J25)/Balanserapport!J52</f>
        <v>1.613214955164902</v>
      </c>
      <c r="K11" s="12">
        <f>(Balanserapport!K30-Balanserapport!K25)/Balanserapport!K52</f>
        <v>0.78667188813120115</v>
      </c>
    </row>
    <row r="12" spans="2:11">
      <c r="B12" s="1" t="s">
        <v>161</v>
      </c>
      <c r="C12" s="12">
        <f>(Balanserapport!C29/Balanserapport!C52)</f>
        <v>0.25100026294656497</v>
      </c>
      <c r="D12" s="12">
        <f>(Balanserapport!D29/Balanserapport!D52)</f>
        <v>7.3024000000000006E-2</v>
      </c>
      <c r="E12" s="12">
        <f>(Balanserapport!E29/Balanserapport!E52)</f>
        <v>6.7190605743147697E-2</v>
      </c>
      <c r="F12" s="12">
        <f>(Balanserapport!F29/Balanserapport!F52)</f>
        <v>7.8854570070211891E-2</v>
      </c>
      <c r="G12" s="12">
        <f>(Balanserapport!G29/Balanserapport!G52)</f>
        <v>0.48426794757223712</v>
      </c>
      <c r="H12" s="12">
        <f>(Balanserapport!H29/Balanserapport!H52)</f>
        <v>1.116171871771205</v>
      </c>
      <c r="I12" s="12">
        <f>(Balanserapport!I29/Balanserapport!I52)</f>
        <v>0.24602229495525307</v>
      </c>
      <c r="J12" s="12">
        <f>(Balanserapport!J29/Balanserapport!J52)</f>
        <v>0.59525811844571663</v>
      </c>
      <c r="K12" s="12">
        <f>(Balanserapport!K29/Balanserapport!K52)</f>
        <v>0.3339482578756191</v>
      </c>
    </row>
    <row r="13" spans="2:11">
      <c r="B13" s="1" t="s">
        <v>162</v>
      </c>
      <c r="C13" s="7">
        <f>Balanserapport!C53/Balanserapport!C38</f>
        <v>0.59694718517204226</v>
      </c>
      <c r="D13" s="7">
        <f>Balanserapport!D53/Balanserapport!D38</f>
        <v>0.31294518718503717</v>
      </c>
      <c r="E13" s="7">
        <f>Balanserapport!E53/Balanserapport!E38</f>
        <v>1.1694157742002675</v>
      </c>
      <c r="F13" s="7">
        <f>Balanserapport!F53/Balanserapport!F38</f>
        <v>1.0357008247605535</v>
      </c>
      <c r="G13" s="7">
        <f>Balanserapport!G53/Balanserapport!G38</f>
        <v>0.8688938837202459</v>
      </c>
      <c r="H13" s="7">
        <f>Balanserapport!H53/Balanserapport!H38</f>
        <v>0.67805973194136804</v>
      </c>
      <c r="I13" s="7">
        <f>Balanserapport!I53/Balanserapport!I38</f>
        <v>0.5192456293049128</v>
      </c>
      <c r="J13" s="7">
        <f>Balanserapport!J53/Balanserapport!J38</f>
        <v>0.52664484852924809</v>
      </c>
      <c r="K13" s="7">
        <f>Balanserapport!K53/Balanserapport!K38</f>
        <v>0.42165088576117166</v>
      </c>
    </row>
    <row r="14" spans="2:11">
      <c r="B14" s="1" t="s">
        <v>167</v>
      </c>
      <c r="C14" s="11">
        <f>Inntektsrapport!C35/-Inntektsrapport!C37</f>
        <v>12.149942594718715</v>
      </c>
      <c r="D14" s="11">
        <f>Inntektsrapport!D35/-Inntektsrapport!D37</f>
        <v>30.232273838630807</v>
      </c>
      <c r="E14" s="11">
        <f>Inntektsrapport!E35/-Inntektsrapport!E37</f>
        <v>10.80522218618229</v>
      </c>
      <c r="F14" s="11">
        <f>Inntektsrapport!F35/-Inntektsrapport!F37</f>
        <v>15.130854521124068</v>
      </c>
      <c r="G14" s="11">
        <f>Inntektsrapport!G35/-Inntektsrapport!G37</f>
        <v>21.113692142832452</v>
      </c>
      <c r="H14" s="11">
        <f>Inntektsrapport!H35/-Inntektsrapport!H37</f>
        <v>25.726772918211019</v>
      </c>
      <c r="I14" s="11">
        <f>Inntektsrapport!I35/-Inntektsrapport!I37</f>
        <v>40.912192348306391</v>
      </c>
      <c r="J14" s="11">
        <f>Inntektsrapport!J35/-Inntektsrapport!J37</f>
        <v>45.40561136127468</v>
      </c>
      <c r="K14" s="11">
        <f>Inntektsrapport!K35/-Inntektsrapport!K37</f>
        <v>52.909121941968522</v>
      </c>
    </row>
    <row r="15" spans="2:11">
      <c r="I15" t="s">
        <v>301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K13"/>
  <sheetViews>
    <sheetView zoomScale="70" zoomScaleNormal="70" workbookViewId="0"/>
  </sheetViews>
  <sheetFormatPr baseColWidth="10" defaultColWidth="11.1640625" defaultRowHeight="16"/>
  <cols>
    <col min="2" max="2" width="19" bestFit="1" customWidth="1"/>
  </cols>
  <sheetData>
    <row r="3" spans="2:11">
      <c r="C3" s="27">
        <v>2009</v>
      </c>
      <c r="D3" s="27">
        <f>C3+1</f>
        <v>2010</v>
      </c>
      <c r="E3" s="27">
        <f t="shared" ref="E3:J3" si="0">D3+1</f>
        <v>2011</v>
      </c>
      <c r="F3" s="27">
        <f t="shared" si="0"/>
        <v>2012</v>
      </c>
      <c r="G3" s="27">
        <f t="shared" si="0"/>
        <v>2013</v>
      </c>
      <c r="H3" s="27">
        <f t="shared" si="0"/>
        <v>2014</v>
      </c>
      <c r="I3" s="27">
        <f t="shared" si="0"/>
        <v>2015</v>
      </c>
      <c r="J3" s="27">
        <f t="shared" si="0"/>
        <v>2016</v>
      </c>
      <c r="K3" s="27">
        <v>2017</v>
      </c>
    </row>
    <row r="4" spans="2:11">
      <c r="B4" t="s">
        <v>186</v>
      </c>
      <c r="C4">
        <v>0</v>
      </c>
      <c r="D4">
        <v>0</v>
      </c>
      <c r="E4">
        <v>1</v>
      </c>
      <c r="F4">
        <v>2</v>
      </c>
      <c r="G4">
        <v>4.5</v>
      </c>
      <c r="H4">
        <v>6</v>
      </c>
      <c r="I4">
        <v>8.25</v>
      </c>
      <c r="J4">
        <v>8.6999999999999993</v>
      </c>
      <c r="K4">
        <v>10.5</v>
      </c>
    </row>
    <row r="5" spans="2:11">
      <c r="B5" t="s">
        <v>187</v>
      </c>
      <c r="E5" s="12">
        <f>E4*1.0175</f>
        <v>1.0175000000000001</v>
      </c>
      <c r="F5" s="12">
        <f>F4*1.012</f>
        <v>2.024</v>
      </c>
      <c r="G5" s="12">
        <f>G4*1.11049</f>
        <v>4.9972050000000001</v>
      </c>
      <c r="H5" s="12">
        <f>H4*1.11385</f>
        <v>6.6830999999999996</v>
      </c>
      <c r="I5" s="12">
        <v>10.368600000000001</v>
      </c>
      <c r="J5" s="12">
        <v>10.694900000000001</v>
      </c>
      <c r="K5">
        <f>K4*1.3013</f>
        <v>13.663649999999999</v>
      </c>
    </row>
    <row r="7" spans="2:11">
      <c r="B7" t="s">
        <v>191</v>
      </c>
      <c r="F7" s="7">
        <f t="shared" ref="F7:K7" si="1">(F4-E4)/E4</f>
        <v>1</v>
      </c>
      <c r="G7" s="7">
        <f t="shared" si="1"/>
        <v>1.25</v>
      </c>
      <c r="H7" s="7">
        <f t="shared" si="1"/>
        <v>0.33333333333333331</v>
      </c>
      <c r="I7" s="7">
        <f t="shared" si="1"/>
        <v>0.375</v>
      </c>
      <c r="J7" s="7">
        <f t="shared" si="1"/>
        <v>5.454545454545446E-2</v>
      </c>
      <c r="K7" s="7">
        <f t="shared" si="1"/>
        <v>0.20689655172413804</v>
      </c>
    </row>
    <row r="8" spans="2:11">
      <c r="B8" t="s">
        <v>188</v>
      </c>
      <c r="E8">
        <v>36.6</v>
      </c>
      <c r="F8">
        <v>60.5</v>
      </c>
      <c r="G8">
        <v>95</v>
      </c>
      <c r="H8">
        <v>167.5</v>
      </c>
      <c r="I8">
        <v>261.8</v>
      </c>
      <c r="J8">
        <v>342.4</v>
      </c>
      <c r="K8">
        <v>340.6</v>
      </c>
    </row>
    <row r="9" spans="2:11">
      <c r="B9" t="s">
        <v>190</v>
      </c>
      <c r="E9" s="14">
        <f>E4/E8</f>
        <v>2.7322404371584699E-2</v>
      </c>
      <c r="F9" s="14">
        <f t="shared" ref="F9:K9" si="2">F4/F8</f>
        <v>3.3057851239669422E-2</v>
      </c>
      <c r="G9" s="14">
        <f t="shared" si="2"/>
        <v>4.736842105263158E-2</v>
      </c>
      <c r="H9" s="14">
        <f t="shared" si="2"/>
        <v>3.5820895522388062E-2</v>
      </c>
      <c r="I9" s="14">
        <f t="shared" si="2"/>
        <v>3.1512605042016806E-2</v>
      </c>
      <c r="J9" s="14">
        <f t="shared" si="2"/>
        <v>2.5408878504672897E-2</v>
      </c>
      <c r="K9" s="14">
        <f t="shared" si="2"/>
        <v>3.0827950675278916E-2</v>
      </c>
    </row>
    <row r="10" spans="2:11">
      <c r="B10" t="s">
        <v>189</v>
      </c>
      <c r="E10" s="14">
        <f>E5/E8</f>
        <v>2.7800546448087434E-2</v>
      </c>
      <c r="F10" s="14">
        <f t="shared" ref="F10:K10" si="3">F5/F8</f>
        <v>3.3454545454545452E-2</v>
      </c>
      <c r="G10" s="14">
        <f t="shared" si="3"/>
        <v>5.2602157894736844E-2</v>
      </c>
      <c r="H10" s="14">
        <f t="shared" si="3"/>
        <v>3.9899104477611941E-2</v>
      </c>
      <c r="I10" s="14">
        <f t="shared" si="3"/>
        <v>3.9605042016806723E-2</v>
      </c>
      <c r="J10" s="14">
        <f t="shared" si="3"/>
        <v>3.123510514018692E-2</v>
      </c>
      <c r="K10" s="14">
        <f t="shared" si="3"/>
        <v>4.0116412213740453E-2</v>
      </c>
    </row>
    <row r="13" spans="2:11">
      <c r="B13" t="s">
        <v>214</v>
      </c>
      <c r="C13">
        <v>0</v>
      </c>
      <c r="D13">
        <v>0</v>
      </c>
      <c r="E13" s="7">
        <f>E4/Inntektsrapport!E49</f>
        <v>0.15015015015015015</v>
      </c>
      <c r="F13" s="7">
        <f>F4/Inntektsrapport!F49</f>
        <v>0.36496350364963503</v>
      </c>
      <c r="G13" s="7">
        <f>G4/Inntektsrapport!G49</f>
        <v>0.37282518641259321</v>
      </c>
      <c r="H13" s="7">
        <f>H4/Inntektsrapport!H49</f>
        <v>0.4497751124437781</v>
      </c>
      <c r="I13" s="7">
        <f>I4/Inntektsrapport!I49</f>
        <v>0.49430796884361888</v>
      </c>
      <c r="J13" s="7">
        <f>J4/Inntektsrapport!J49</f>
        <v>0.31567489114658925</v>
      </c>
      <c r="K13" s="7">
        <f>K4/Inntektsrapport!K49</f>
        <v>0.99809885931558939</v>
      </c>
    </row>
  </sheetData>
  <pageMargins left="0" right="0" top="0" bottom="0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7"/>
  <sheetViews>
    <sheetView zoomScale="55" zoomScaleNormal="55" workbookViewId="0"/>
  </sheetViews>
  <sheetFormatPr baseColWidth="10" defaultColWidth="11.1640625" defaultRowHeight="16"/>
  <cols>
    <col min="1" max="1" width="17.6640625" customWidth="1"/>
    <col min="2" max="2" width="75.33203125" bestFit="1" customWidth="1"/>
    <col min="10" max="10" width="12.6640625" bestFit="1" customWidth="1"/>
    <col min="18" max="18" width="14.1640625" bestFit="1" customWidth="1"/>
  </cols>
  <sheetData>
    <row r="1" spans="1:18">
      <c r="A1" s="1" t="s">
        <v>0</v>
      </c>
    </row>
    <row r="2" spans="1:18">
      <c r="A2" s="1" t="s">
        <v>1</v>
      </c>
      <c r="B2" t="s">
        <v>279</v>
      </c>
      <c r="C2">
        <v>30650</v>
      </c>
      <c r="D2">
        <v>21626</v>
      </c>
      <c r="E2">
        <v>36343</v>
      </c>
      <c r="F2">
        <v>44341</v>
      </c>
      <c r="G2">
        <v>41300</v>
      </c>
      <c r="H2">
        <v>44000</v>
      </c>
      <c r="I2">
        <v>50600</v>
      </c>
      <c r="J2">
        <v>47500</v>
      </c>
      <c r="K2">
        <v>54600</v>
      </c>
    </row>
    <row r="3" spans="1:18">
      <c r="A3" s="1"/>
      <c r="C3" s="27">
        <v>2009</v>
      </c>
      <c r="D3" s="27">
        <v>2010</v>
      </c>
      <c r="E3" s="27">
        <v>2011</v>
      </c>
      <c r="F3" s="27">
        <v>2012</v>
      </c>
      <c r="G3" s="27">
        <v>2013</v>
      </c>
      <c r="H3" s="27">
        <v>2014</v>
      </c>
      <c r="I3" s="27">
        <v>2015</v>
      </c>
      <c r="J3" s="27">
        <v>2016</v>
      </c>
      <c r="K3" s="27">
        <v>2017</v>
      </c>
      <c r="L3" s="29" t="s">
        <v>223</v>
      </c>
      <c r="M3" s="29" t="s">
        <v>224</v>
      </c>
      <c r="N3" s="29" t="s">
        <v>225</v>
      </c>
      <c r="O3" s="29" t="s">
        <v>226</v>
      </c>
      <c r="P3" s="29" t="s">
        <v>227</v>
      </c>
      <c r="Q3" s="29" t="s">
        <v>228</v>
      </c>
      <c r="R3" s="29" t="s">
        <v>231</v>
      </c>
    </row>
    <row r="4" spans="1:18">
      <c r="B4" s="1" t="s">
        <v>2</v>
      </c>
      <c r="C4" s="1">
        <v>596565</v>
      </c>
      <c r="D4" s="1">
        <v>820212</v>
      </c>
      <c r="E4" s="1">
        <v>1321092</v>
      </c>
      <c r="F4" s="1">
        <v>1855544</v>
      </c>
      <c r="G4" s="1">
        <v>2491081</v>
      </c>
      <c r="H4" s="1">
        <v>2683319</v>
      </c>
      <c r="I4" s="1">
        <v>2850363</v>
      </c>
      <c r="J4" s="1">
        <v>3202686</v>
      </c>
      <c r="K4" s="1">
        <v>3770049</v>
      </c>
    </row>
    <row r="5" spans="1:18" s="6" customFormat="1">
      <c r="B5" s="5" t="s">
        <v>249</v>
      </c>
      <c r="C5" s="6">
        <v>487867</v>
      </c>
      <c r="D5" s="6">
        <v>771747</v>
      </c>
      <c r="E5" s="6">
        <v>982157</v>
      </c>
      <c r="F5" s="6">
        <v>1371660</v>
      </c>
      <c r="G5" s="6">
        <v>1991552</v>
      </c>
      <c r="H5" s="6">
        <v>2099471</v>
      </c>
      <c r="I5" s="6">
        <v>2273595</v>
      </c>
      <c r="J5" s="6">
        <v>2840870</v>
      </c>
      <c r="K5" s="6">
        <v>2986561</v>
      </c>
    </row>
    <row r="6" spans="1:18" s="6" customFormat="1">
      <c r="B6" s="5" t="s">
        <v>250</v>
      </c>
      <c r="C6" s="6">
        <v>358709</v>
      </c>
      <c r="D6" s="6">
        <v>473142</v>
      </c>
      <c r="E6" s="6">
        <v>507241</v>
      </c>
      <c r="F6" s="6">
        <v>526257</v>
      </c>
      <c r="G6" s="6">
        <v>666172</v>
      </c>
      <c r="H6" s="6">
        <v>913406</v>
      </c>
      <c r="I6" s="6">
        <v>736657</v>
      </c>
      <c r="J6" s="6">
        <v>880945</v>
      </c>
      <c r="K6" s="6">
        <v>998778</v>
      </c>
    </row>
    <row r="7" spans="1:18" s="6" customFormat="1">
      <c r="B7" s="5" t="s">
        <v>251</v>
      </c>
      <c r="C7" s="6">
        <v>0</v>
      </c>
      <c r="D7" s="6">
        <v>0</v>
      </c>
      <c r="E7" s="6">
        <v>508717</v>
      </c>
      <c r="F7" s="6">
        <v>889337</v>
      </c>
      <c r="G7" s="6">
        <v>1083009</v>
      </c>
      <c r="H7" s="6">
        <v>970730</v>
      </c>
      <c r="I7" s="6">
        <v>1048052</v>
      </c>
      <c r="J7" s="6">
        <v>1158111</v>
      </c>
      <c r="K7" s="6">
        <v>1303161</v>
      </c>
    </row>
    <row r="8" spans="1:18" s="6" customFormat="1">
      <c r="B8" s="5" t="s">
        <v>252</v>
      </c>
      <c r="C8" s="6">
        <v>-250011</v>
      </c>
      <c r="D8" s="6">
        <v>-424677</v>
      </c>
      <c r="E8" s="6">
        <v>-677022</v>
      </c>
      <c r="F8" s="6">
        <v>-931711</v>
      </c>
      <c r="G8" s="6">
        <v>-1249652</v>
      </c>
      <c r="H8" s="6">
        <v>-1300288</v>
      </c>
      <c r="I8" s="6">
        <v>-1207941</v>
      </c>
      <c r="J8" s="6">
        <v>-1677240</v>
      </c>
      <c r="K8" s="6">
        <v>-1518451</v>
      </c>
    </row>
    <row r="9" spans="1:18">
      <c r="B9" t="s">
        <v>3</v>
      </c>
      <c r="C9">
        <v>-213606</v>
      </c>
      <c r="D9">
        <v>-301446</v>
      </c>
      <c r="E9">
        <v>-450815</v>
      </c>
      <c r="F9">
        <v>-835494</v>
      </c>
      <c r="G9">
        <v>-1064666</v>
      </c>
      <c r="H9">
        <v>-913130</v>
      </c>
      <c r="I9">
        <v>-992497</v>
      </c>
      <c r="J9">
        <v>-920148</v>
      </c>
      <c r="K9">
        <v>-883871</v>
      </c>
    </row>
    <row r="10" spans="1:18">
      <c r="B10" t="s">
        <v>4</v>
      </c>
      <c r="C10">
        <v>-32724</v>
      </c>
      <c r="D10">
        <v>75501</v>
      </c>
      <c r="E10">
        <v>19796</v>
      </c>
      <c r="F10">
        <v>75990</v>
      </c>
      <c r="G10">
        <v>81924</v>
      </c>
      <c r="H10">
        <v>96560</v>
      </c>
      <c r="I10">
        <v>215432</v>
      </c>
      <c r="J10">
        <v>58874</v>
      </c>
      <c r="K10">
        <v>-141406</v>
      </c>
    </row>
    <row r="11" spans="1:18">
      <c r="B11" t="s">
        <v>5</v>
      </c>
      <c r="C11">
        <v>33655</v>
      </c>
      <c r="D11">
        <v>83926</v>
      </c>
      <c r="E11">
        <v>-45882</v>
      </c>
      <c r="F11">
        <v>90546</v>
      </c>
      <c r="G11">
        <v>115352</v>
      </c>
      <c r="H11">
        <v>-11547</v>
      </c>
      <c r="I11">
        <v>-27578</v>
      </c>
      <c r="J11">
        <v>608195</v>
      </c>
      <c r="K11">
        <v>-693540</v>
      </c>
    </row>
    <row r="12" spans="1:18">
      <c r="B12" t="s">
        <v>6</v>
      </c>
      <c r="C12">
        <v>-78014</v>
      </c>
      <c r="D12">
        <v>-118409</v>
      </c>
      <c r="E12">
        <v>-168144</v>
      </c>
      <c r="F12">
        <v>-210115</v>
      </c>
      <c r="G12">
        <v>-232871</v>
      </c>
      <c r="H12">
        <v>-263897</v>
      </c>
      <c r="I12">
        <v>-281085</v>
      </c>
      <c r="J12">
        <v>-327825</v>
      </c>
      <c r="K12">
        <v>-400267</v>
      </c>
    </row>
    <row r="13" spans="1:18">
      <c r="B13" s="5" t="s">
        <v>253</v>
      </c>
      <c r="C13" s="5">
        <v>-71027</v>
      </c>
      <c r="D13" s="5">
        <v>-106827</v>
      </c>
      <c r="E13" s="5">
        <v>-152623</v>
      </c>
      <c r="F13" s="5">
        <v>-187068</v>
      </c>
      <c r="G13" s="5">
        <v>-206433</v>
      </c>
      <c r="H13" s="5">
        <v>-234315</v>
      </c>
      <c r="I13" s="5">
        <v>-250211</v>
      </c>
      <c r="J13" s="5">
        <v>-288787</v>
      </c>
      <c r="K13" s="5">
        <v>-354432</v>
      </c>
    </row>
    <row r="14" spans="1:18">
      <c r="B14" s="5" t="s">
        <v>254</v>
      </c>
      <c r="C14" s="5">
        <v>-2073</v>
      </c>
      <c r="D14" s="5">
        <v>-3650</v>
      </c>
      <c r="E14" s="5">
        <v>-4622</v>
      </c>
      <c r="F14" s="5">
        <v>-6971</v>
      </c>
      <c r="G14" s="5">
        <v>-7621</v>
      </c>
      <c r="H14" s="5">
        <v>-8466</v>
      </c>
      <c r="I14" s="5">
        <v>-9038</v>
      </c>
      <c r="J14" s="5">
        <v>-11407</v>
      </c>
      <c r="K14" s="5">
        <v>-14625</v>
      </c>
    </row>
    <row r="15" spans="1:18">
      <c r="B15" s="5" t="s">
        <v>255</v>
      </c>
      <c r="C15" s="5">
        <v>-4777</v>
      </c>
      <c r="D15" s="5">
        <v>-6715</v>
      </c>
      <c r="E15" s="5">
        <v>-8027</v>
      </c>
      <c r="F15" s="5">
        <v>-12919</v>
      </c>
      <c r="G15" s="5">
        <v>-14084</v>
      </c>
      <c r="H15" s="5">
        <v>-17396</v>
      </c>
      <c r="I15" s="5">
        <v>-19001</v>
      </c>
      <c r="J15" s="5">
        <v>-22413</v>
      </c>
      <c r="K15" s="5">
        <v>-26541</v>
      </c>
    </row>
    <row r="16" spans="1:18">
      <c r="B16" s="5" t="s">
        <v>256</v>
      </c>
      <c r="C16" s="5">
        <v>-137</v>
      </c>
      <c r="D16" s="5">
        <v>-1217</v>
      </c>
      <c r="E16" s="5">
        <v>-2872</v>
      </c>
      <c r="F16" s="5">
        <v>-3157</v>
      </c>
      <c r="G16" s="5">
        <v>-4733</v>
      </c>
      <c r="H16" s="5">
        <v>-3720</v>
      </c>
      <c r="I16" s="5">
        <v>-2835</v>
      </c>
      <c r="J16" s="5">
        <v>-5218</v>
      </c>
      <c r="K16" s="5">
        <v>-4669</v>
      </c>
    </row>
    <row r="17" spans="2:11">
      <c r="B17" t="s">
        <v>7</v>
      </c>
      <c r="C17">
        <v>0</v>
      </c>
      <c r="D17">
        <v>-2856</v>
      </c>
      <c r="E17">
        <v>2856</v>
      </c>
      <c r="F17">
        <v>-46078</v>
      </c>
      <c r="G17">
        <v>-24830</v>
      </c>
      <c r="H17">
        <v>70908</v>
      </c>
      <c r="I17">
        <v>-51004</v>
      </c>
      <c r="J17">
        <v>-16372</v>
      </c>
      <c r="K17">
        <v>67376</v>
      </c>
    </row>
    <row r="18" spans="2:11">
      <c r="B18" t="s">
        <v>8</v>
      </c>
      <c r="C18">
        <v>0</v>
      </c>
      <c r="D18">
        <v>-12790</v>
      </c>
      <c r="E18" s="3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2:11">
      <c r="B19" t="s">
        <v>9</v>
      </c>
      <c r="C19">
        <v>-93025</v>
      </c>
      <c r="D19">
        <v>-186813</v>
      </c>
      <c r="E19">
        <v>-319458</v>
      </c>
      <c r="F19">
        <v>-482641</v>
      </c>
      <c r="G19">
        <v>-601799</v>
      </c>
      <c r="H19">
        <v>-671908</v>
      </c>
      <c r="I19">
        <v>-683532</v>
      </c>
      <c r="J19">
        <v>-715373</v>
      </c>
      <c r="K19">
        <v>-783268</v>
      </c>
    </row>
    <row r="20" spans="2:11" s="6" customFormat="1">
      <c r="B20" s="5" t="s">
        <v>257</v>
      </c>
      <c r="G20" s="6">
        <v>-96707</v>
      </c>
      <c r="H20" s="6">
        <v>-116378</v>
      </c>
      <c r="I20" s="6">
        <v>-138927</v>
      </c>
      <c r="J20" s="6">
        <v>-157186</v>
      </c>
      <c r="K20" s="6">
        <v>-171486</v>
      </c>
    </row>
    <row r="21" spans="2:11" s="6" customFormat="1">
      <c r="B21" s="5" t="s">
        <v>258</v>
      </c>
      <c r="G21" s="6">
        <v>-59447</v>
      </c>
      <c r="H21" s="6">
        <v>-64167</v>
      </c>
      <c r="I21" s="6">
        <v>-55526</v>
      </c>
      <c r="J21" s="6">
        <v>-66426</v>
      </c>
      <c r="K21" s="6">
        <v>-62396</v>
      </c>
    </row>
    <row r="22" spans="2:11" s="6" customFormat="1">
      <c r="B22" s="5" t="s">
        <v>259</v>
      </c>
      <c r="G22" s="6">
        <v>-89328</v>
      </c>
      <c r="H22" s="6">
        <v>-115074</v>
      </c>
      <c r="I22" s="6">
        <v>-88435</v>
      </c>
      <c r="J22" s="6">
        <v>-104313</v>
      </c>
      <c r="K22" s="6">
        <v>-113702</v>
      </c>
    </row>
    <row r="23" spans="2:11" s="6" customFormat="1">
      <c r="B23" s="5" t="s">
        <v>260</v>
      </c>
      <c r="G23" s="6">
        <v>-214140</v>
      </c>
      <c r="H23" s="6">
        <v>-214468</v>
      </c>
      <c r="I23" s="6">
        <v>-238401</v>
      </c>
      <c r="J23" s="6">
        <v>-234050</v>
      </c>
      <c r="K23" s="6">
        <v>-237845</v>
      </c>
    </row>
    <row r="24" spans="2:11" s="6" customFormat="1">
      <c r="B24" s="5" t="s">
        <v>261</v>
      </c>
      <c r="G24" s="6">
        <v>-89278</v>
      </c>
      <c r="H24" s="6">
        <v>-98996</v>
      </c>
      <c r="I24" s="6">
        <v>-94073</v>
      </c>
      <c r="J24" s="6">
        <v>-90554</v>
      </c>
      <c r="K24" s="6">
        <v>-124169</v>
      </c>
    </row>
    <row r="25" spans="2:11" s="6" customFormat="1">
      <c r="B25" s="5" t="s">
        <v>262</v>
      </c>
      <c r="G25" s="6">
        <v>-52899</v>
      </c>
      <c r="H25" s="6">
        <v>-62825</v>
      </c>
      <c r="I25" s="6">
        <v>-68170</v>
      </c>
      <c r="J25" s="6">
        <v>-62843</v>
      </c>
      <c r="K25" s="6">
        <v>-73670</v>
      </c>
    </row>
    <row r="26" spans="2:11">
      <c r="B26" t="s">
        <v>10</v>
      </c>
      <c r="C26">
        <v>340</v>
      </c>
      <c r="D26">
        <v>512</v>
      </c>
      <c r="E26">
        <v>-2021</v>
      </c>
      <c r="F26">
        <v>-6442</v>
      </c>
      <c r="G26">
        <v>23788</v>
      </c>
      <c r="H26">
        <v>-845</v>
      </c>
      <c r="I26">
        <v>6757</v>
      </c>
      <c r="J26">
        <v>14821</v>
      </c>
      <c r="K26">
        <v>17302</v>
      </c>
    </row>
    <row r="27" spans="2:11">
      <c r="B27" t="s">
        <v>11</v>
      </c>
      <c r="C27">
        <v>-20797</v>
      </c>
      <c r="D27">
        <v>-42257</v>
      </c>
      <c r="E27">
        <v>-67325</v>
      </c>
      <c r="F27">
        <v>-80244</v>
      </c>
      <c r="G27">
        <v>-86659</v>
      </c>
      <c r="H27">
        <v>-97169</v>
      </c>
      <c r="I27">
        <v>-108098</v>
      </c>
      <c r="J27">
        <v>-133261</v>
      </c>
      <c r="K27">
        <v>-183590</v>
      </c>
    </row>
    <row r="28" spans="2:11">
      <c r="B28" t="s">
        <v>102</v>
      </c>
      <c r="C28">
        <v>0</v>
      </c>
      <c r="D28">
        <v>0</v>
      </c>
      <c r="E28">
        <v>0</v>
      </c>
      <c r="F28">
        <v>-17546</v>
      </c>
      <c r="G28">
        <v>0</v>
      </c>
      <c r="H28">
        <v>0</v>
      </c>
      <c r="I28" s="2">
        <v>0</v>
      </c>
      <c r="J28" s="2">
        <v>0</v>
      </c>
      <c r="K28" s="2">
        <v>0</v>
      </c>
    </row>
    <row r="29" spans="2:11">
      <c r="B29" t="s">
        <v>86</v>
      </c>
      <c r="C29">
        <v>0</v>
      </c>
      <c r="D29">
        <v>0</v>
      </c>
      <c r="E29">
        <v>-16019</v>
      </c>
      <c r="F29">
        <v>0</v>
      </c>
      <c r="G29">
        <v>0</v>
      </c>
      <c r="H29">
        <v>0</v>
      </c>
      <c r="I29">
        <v>0</v>
      </c>
      <c r="J29">
        <v>0</v>
      </c>
      <c r="K29" s="2">
        <v>0</v>
      </c>
    </row>
    <row r="30" spans="2:11">
      <c r="B30" t="s">
        <v>87</v>
      </c>
      <c r="C30">
        <v>0</v>
      </c>
      <c r="D30">
        <v>0</v>
      </c>
      <c r="E30">
        <v>126618</v>
      </c>
      <c r="F30">
        <v>0</v>
      </c>
      <c r="G30">
        <v>0</v>
      </c>
      <c r="H30">
        <v>0</v>
      </c>
      <c r="I30">
        <v>0</v>
      </c>
      <c r="J30">
        <v>0</v>
      </c>
      <c r="K30" s="2">
        <v>0</v>
      </c>
    </row>
    <row r="31" spans="2:11">
      <c r="B31" t="s">
        <v>123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108450</v>
      </c>
      <c r="K31" s="2">
        <v>-119681</v>
      </c>
    </row>
    <row r="32" spans="2:11">
      <c r="B32" t="s">
        <v>124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10440</v>
      </c>
      <c r="K32" s="2">
        <v>0</v>
      </c>
    </row>
    <row r="33" spans="2:11">
      <c r="B33" s="1" t="s">
        <v>174</v>
      </c>
      <c r="C33" s="1">
        <f>SUM(C4,C9,C10,C12,C19)</f>
        <v>179196</v>
      </c>
      <c r="D33" s="1">
        <f>SUM(D4,D9,D10,D12,D19)</f>
        <v>289045</v>
      </c>
      <c r="E33" s="1">
        <f t="shared" ref="E33:I33" si="0">SUM(E4,E9,E10,E12,E19)</f>
        <v>402471</v>
      </c>
      <c r="F33" s="1">
        <f t="shared" si="0"/>
        <v>403284</v>
      </c>
      <c r="G33" s="1">
        <f t="shared" si="0"/>
        <v>673669</v>
      </c>
      <c r="H33" s="1">
        <f t="shared" si="0"/>
        <v>930944</v>
      </c>
      <c r="I33" s="1">
        <f t="shared" si="0"/>
        <v>1108681</v>
      </c>
      <c r="J33" s="1">
        <f>SUM(J4,J9,J10,J12,J19)</f>
        <v>1298214</v>
      </c>
      <c r="K33" s="1">
        <f>SUM(K4,K9,K10,K12,K19)</f>
        <v>1561237</v>
      </c>
    </row>
    <row r="34" spans="2:11">
      <c r="B34" s="1" t="s">
        <v>12</v>
      </c>
      <c r="C34" s="1">
        <v>192394</v>
      </c>
      <c r="D34" s="1">
        <v>315580</v>
      </c>
      <c r="E34" s="1">
        <v>400698</v>
      </c>
      <c r="F34" s="1">
        <v>343520</v>
      </c>
      <c r="G34" s="1">
        <v>701320</v>
      </c>
      <c r="H34" s="1">
        <v>833775</v>
      </c>
      <c r="I34" s="1">
        <v>928758</v>
      </c>
      <c r="J34" s="1">
        <v>1673587</v>
      </c>
      <c r="K34" s="1">
        <v>649104</v>
      </c>
    </row>
    <row r="35" spans="2:11">
      <c r="B35" s="1" t="s">
        <v>173</v>
      </c>
      <c r="C35" s="1">
        <f t="shared" ref="C35:I35" si="1">SUM(C4,C12,C19,C27,C26,C10,C9)</f>
        <v>158739</v>
      </c>
      <c r="D35" s="1">
        <f t="shared" si="1"/>
        <v>247300</v>
      </c>
      <c r="E35" s="1">
        <f t="shared" si="1"/>
        <v>333125</v>
      </c>
      <c r="F35" s="1">
        <f t="shared" si="1"/>
        <v>316598</v>
      </c>
      <c r="G35" s="1">
        <f t="shared" si="1"/>
        <v>610798</v>
      </c>
      <c r="H35" s="1">
        <f t="shared" si="1"/>
        <v>832930</v>
      </c>
      <c r="I35" s="1">
        <f t="shared" si="1"/>
        <v>1007340</v>
      </c>
      <c r="J35" s="1">
        <f>SUM(J4,J12,J19,J27,J26,J10,J9)</f>
        <v>1179774</v>
      </c>
      <c r="K35" s="1">
        <f>SUM(K4,K12,K19,K27,K26,K10,K9)</f>
        <v>1394949</v>
      </c>
    </row>
    <row r="36" spans="2:11">
      <c r="B36" t="s">
        <v>13</v>
      </c>
      <c r="C36">
        <v>2915</v>
      </c>
      <c r="D36">
        <v>1051</v>
      </c>
      <c r="E36">
        <v>2835</v>
      </c>
      <c r="F36">
        <v>3436</v>
      </c>
      <c r="G36">
        <v>6239</v>
      </c>
      <c r="H36">
        <v>4575</v>
      </c>
      <c r="I36">
        <v>3599</v>
      </c>
      <c r="J36">
        <v>1524</v>
      </c>
      <c r="K36" s="2">
        <v>1395</v>
      </c>
    </row>
    <row r="37" spans="2:11">
      <c r="B37" t="s">
        <v>14</v>
      </c>
      <c r="C37">
        <v>-13065</v>
      </c>
      <c r="D37">
        <v>-8180</v>
      </c>
      <c r="E37">
        <v>-30830</v>
      </c>
      <c r="F37">
        <v>-20924</v>
      </c>
      <c r="G37">
        <v>-28929</v>
      </c>
      <c r="H37">
        <v>-32376</v>
      </c>
      <c r="I37">
        <v>-24622</v>
      </c>
      <c r="J37">
        <v>-25983</v>
      </c>
      <c r="K37" s="2">
        <v>-26365</v>
      </c>
    </row>
    <row r="38" spans="2:11">
      <c r="B38" t="s">
        <v>15</v>
      </c>
      <c r="C38">
        <v>-630</v>
      </c>
      <c r="D38">
        <v>819</v>
      </c>
      <c r="E38">
        <v>-609</v>
      </c>
      <c r="F38">
        <v>-145</v>
      </c>
      <c r="G38">
        <v>53151</v>
      </c>
      <c r="H38">
        <v>40448</v>
      </c>
      <c r="I38">
        <v>23350</v>
      </c>
      <c r="J38">
        <v>-12355</v>
      </c>
      <c r="K38" s="2">
        <v>4650</v>
      </c>
    </row>
    <row r="39" spans="2:11">
      <c r="B39" t="s">
        <v>16</v>
      </c>
      <c r="C39">
        <v>-377</v>
      </c>
      <c r="D39">
        <v>-2011</v>
      </c>
      <c r="E39">
        <v>-1898</v>
      </c>
      <c r="F39">
        <v>-2206</v>
      </c>
      <c r="G39">
        <v>-4430</v>
      </c>
      <c r="H39">
        <v>-5747</v>
      </c>
      <c r="I39">
        <v>-6614</v>
      </c>
      <c r="J39">
        <v>-4159</v>
      </c>
      <c r="K39" s="2">
        <v>-4900</v>
      </c>
    </row>
    <row r="40" spans="2:11">
      <c r="B40" s="1" t="s">
        <v>166</v>
      </c>
      <c r="C40" s="1">
        <v>181237</v>
      </c>
      <c r="D40" s="1">
        <v>307259</v>
      </c>
      <c r="E40" s="1">
        <v>370196</v>
      </c>
      <c r="F40" s="1">
        <v>323681</v>
      </c>
      <c r="G40" s="1">
        <v>727351</v>
      </c>
      <c r="H40" s="1">
        <v>899191</v>
      </c>
      <c r="I40" s="1">
        <v>924471</v>
      </c>
      <c r="J40" s="1">
        <v>1632614</v>
      </c>
      <c r="K40" s="1">
        <v>623884</v>
      </c>
    </row>
    <row r="41" spans="2:11">
      <c r="B41" t="s">
        <v>17</v>
      </c>
      <c r="C41">
        <v>-32509</v>
      </c>
      <c r="D41">
        <v>-47548</v>
      </c>
      <c r="E41">
        <v>-46779</v>
      </c>
      <c r="F41">
        <v>-55806</v>
      </c>
      <c r="G41">
        <v>-138133</v>
      </c>
      <c r="H41">
        <v>-252086</v>
      </c>
      <c r="I41">
        <v>-114296</v>
      </c>
      <c r="J41">
        <v>-293727</v>
      </c>
      <c r="K41" s="2">
        <v>-112482</v>
      </c>
    </row>
    <row r="42" spans="2:11">
      <c r="B42" s="1" t="s">
        <v>18</v>
      </c>
      <c r="C42" s="1">
        <v>148728</v>
      </c>
      <c r="D42" s="1">
        <v>259711</v>
      </c>
      <c r="E42" s="1">
        <v>323417</v>
      </c>
      <c r="F42" s="1">
        <v>267875</v>
      </c>
      <c r="G42" s="1">
        <v>589218</v>
      </c>
      <c r="H42" s="1">
        <v>647105</v>
      </c>
      <c r="I42" s="1">
        <v>810175</v>
      </c>
      <c r="J42" s="1">
        <v>1338887</v>
      </c>
      <c r="K42" s="1">
        <v>511402</v>
      </c>
    </row>
    <row r="43" spans="2:11">
      <c r="B43" s="1"/>
      <c r="C43" s="1"/>
      <c r="D43" s="1"/>
      <c r="E43" s="1"/>
      <c r="F43" s="1"/>
      <c r="G43" s="1"/>
    </row>
    <row r="44" spans="2:11">
      <c r="B44" s="1" t="s">
        <v>103</v>
      </c>
      <c r="C44" s="1"/>
      <c r="D44" s="1"/>
      <c r="E44" s="1"/>
      <c r="F44" s="1"/>
      <c r="G44" s="1"/>
    </row>
    <row r="45" spans="2:11">
      <c r="B45" t="s">
        <v>104</v>
      </c>
      <c r="C45" s="2">
        <v>0</v>
      </c>
      <c r="D45" s="2">
        <v>0</v>
      </c>
      <c r="E45" s="2">
        <v>0</v>
      </c>
      <c r="F45" s="2">
        <v>13.462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2:11">
      <c r="B46" s="1" t="s">
        <v>105</v>
      </c>
      <c r="C46" s="1">
        <v>148728</v>
      </c>
      <c r="D46" s="1">
        <v>259711</v>
      </c>
      <c r="E46" s="1">
        <v>323417</v>
      </c>
      <c r="F46" s="1">
        <v>281337</v>
      </c>
      <c r="G46" s="1">
        <v>589218</v>
      </c>
      <c r="H46" s="1">
        <v>647105</v>
      </c>
      <c r="I46" s="1">
        <v>810175</v>
      </c>
      <c r="J46" s="1">
        <v>1338887</v>
      </c>
      <c r="K46" s="1">
        <v>511402</v>
      </c>
    </row>
    <row r="47" spans="2:11">
      <c r="B47" s="1"/>
      <c r="C47" s="1"/>
      <c r="D47" s="1"/>
      <c r="E47" s="1"/>
      <c r="F47" s="1"/>
      <c r="G47" s="1"/>
    </row>
    <row r="48" spans="2:11">
      <c r="B48" s="1"/>
      <c r="C48" s="1"/>
      <c r="D48" s="1"/>
      <c r="E48" s="1"/>
      <c r="F48" s="1"/>
      <c r="G48" s="1"/>
    </row>
    <row r="49" spans="2:11">
      <c r="B49" t="s">
        <v>19</v>
      </c>
      <c r="C49">
        <v>49.71</v>
      </c>
      <c r="D49">
        <v>5.41</v>
      </c>
      <c r="E49">
        <v>6.66</v>
      </c>
      <c r="F49">
        <v>5.48</v>
      </c>
      <c r="G49">
        <v>12.07</v>
      </c>
      <c r="H49">
        <v>13.34</v>
      </c>
      <c r="I49">
        <v>16.690000000000001</v>
      </c>
      <c r="J49">
        <v>27.56</v>
      </c>
      <c r="K49">
        <v>10.52</v>
      </c>
    </row>
    <row r="50" spans="2:11">
      <c r="B50" t="s">
        <v>20</v>
      </c>
      <c r="C50" s="2">
        <v>49.71</v>
      </c>
      <c r="D50" s="2">
        <v>5.41</v>
      </c>
      <c r="E50">
        <v>6.66</v>
      </c>
    </row>
    <row r="51" spans="2:11">
      <c r="B51" t="s">
        <v>94</v>
      </c>
      <c r="C51" s="2">
        <v>0</v>
      </c>
      <c r="D51" s="2">
        <v>0</v>
      </c>
      <c r="E51" s="2">
        <v>0</v>
      </c>
      <c r="F51" s="2">
        <v>0.28000000000000003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3" spans="2:11">
      <c r="B53" s="1" t="s">
        <v>21</v>
      </c>
    </row>
    <row r="54" spans="2:11">
      <c r="B54" s="1" t="s">
        <v>18</v>
      </c>
      <c r="C54" s="1">
        <v>148728</v>
      </c>
      <c r="D54" s="1">
        <v>259711</v>
      </c>
      <c r="E54" s="1">
        <v>323417</v>
      </c>
      <c r="F54" s="1">
        <v>281337</v>
      </c>
      <c r="G54" s="1">
        <v>589218</v>
      </c>
      <c r="H54" s="1">
        <v>647105</v>
      </c>
      <c r="I54" s="1">
        <v>810175</v>
      </c>
      <c r="J54" s="1">
        <v>1338887</v>
      </c>
      <c r="K54" s="1">
        <v>511402</v>
      </c>
    </row>
    <row r="55" spans="2:11">
      <c r="B55" t="s">
        <v>106</v>
      </c>
      <c r="C55" s="2">
        <v>0</v>
      </c>
      <c r="D55" s="2">
        <v>0</v>
      </c>
      <c r="E55" s="2">
        <v>0</v>
      </c>
      <c r="F55" s="2">
        <v>0</v>
      </c>
      <c r="G55">
        <v>-74889</v>
      </c>
      <c r="H55">
        <v>-40678</v>
      </c>
      <c r="I55">
        <v>-11492</v>
      </c>
      <c r="J55">
        <v>26789</v>
      </c>
      <c r="K55">
        <v>-26812</v>
      </c>
    </row>
    <row r="56" spans="2:11">
      <c r="B56" t="s">
        <v>107</v>
      </c>
      <c r="C56" s="2">
        <v>0</v>
      </c>
      <c r="D56" s="2">
        <v>0</v>
      </c>
      <c r="E56" s="2">
        <v>0</v>
      </c>
      <c r="F56" s="2">
        <v>0</v>
      </c>
      <c r="G56">
        <v>13480</v>
      </c>
      <c r="H56">
        <v>6205</v>
      </c>
      <c r="I56">
        <v>1753</v>
      </c>
      <c r="J56">
        <v>-4364</v>
      </c>
      <c r="K56">
        <v>4090</v>
      </c>
    </row>
    <row r="57" spans="2:11">
      <c r="B57" t="s">
        <v>108</v>
      </c>
      <c r="C57" s="2">
        <v>0</v>
      </c>
      <c r="D57" s="2">
        <v>0</v>
      </c>
      <c r="E57" s="2">
        <v>0</v>
      </c>
      <c r="F57" s="2">
        <v>0</v>
      </c>
      <c r="G57">
        <v>1109</v>
      </c>
      <c r="H57">
        <v>349</v>
      </c>
      <c r="I57">
        <v>576</v>
      </c>
      <c r="J57">
        <v>3822</v>
      </c>
      <c r="K57">
        <v>4452</v>
      </c>
    </row>
    <row r="58" spans="2:11">
      <c r="B58" t="s">
        <v>117</v>
      </c>
      <c r="C58" s="2">
        <v>0</v>
      </c>
      <c r="D58" s="2">
        <v>0</v>
      </c>
      <c r="E58" s="2">
        <v>0</v>
      </c>
      <c r="F58" s="2">
        <v>0</v>
      </c>
      <c r="G58">
        <v>0</v>
      </c>
      <c r="H58">
        <v>161</v>
      </c>
      <c r="I58">
        <v>924</v>
      </c>
      <c r="J58">
        <v>1566</v>
      </c>
      <c r="K58">
        <v>417</v>
      </c>
    </row>
    <row r="59" spans="2:11">
      <c r="B59" t="s">
        <v>88</v>
      </c>
      <c r="C59">
        <v>0</v>
      </c>
      <c r="D59">
        <v>0</v>
      </c>
      <c r="E59">
        <v>1589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2:11">
      <c r="B60" t="s">
        <v>22</v>
      </c>
      <c r="C60">
        <v>4279</v>
      </c>
      <c r="D60">
        <v>5830</v>
      </c>
      <c r="E60">
        <v>-12831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2:11">
      <c r="B61" t="s">
        <v>23</v>
      </c>
      <c r="C61">
        <v>-770</v>
      </c>
      <c r="D61">
        <v>-1594</v>
      </c>
      <c r="E61">
        <v>3024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2:11">
      <c r="B62" t="s">
        <v>95</v>
      </c>
      <c r="C62">
        <v>0</v>
      </c>
      <c r="D62">
        <v>0</v>
      </c>
      <c r="E62">
        <v>0</v>
      </c>
      <c r="F62">
        <v>1634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2:11">
      <c r="B63" t="s">
        <v>125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-1366</v>
      </c>
      <c r="K63">
        <v>1223</v>
      </c>
    </row>
    <row r="64" spans="2:11">
      <c r="B64" s="1" t="s">
        <v>109</v>
      </c>
      <c r="C64" s="1">
        <f>SUM(C59:C61)</f>
        <v>3509</v>
      </c>
      <c r="D64" s="1">
        <f>SUM(D59:D61)</f>
        <v>4236</v>
      </c>
      <c r="E64" s="1">
        <f>SUM(E59:E61)</f>
        <v>-8218</v>
      </c>
      <c r="F64" s="1">
        <v>1.6339999999999999</v>
      </c>
      <c r="G64" s="1">
        <v>-603000</v>
      </c>
      <c r="H64" s="1">
        <v>-33963</v>
      </c>
      <c r="I64" s="1">
        <v>-8239</v>
      </c>
      <c r="J64" s="1">
        <v>26447</v>
      </c>
      <c r="K64" s="1">
        <v>-16630</v>
      </c>
    </row>
    <row r="65" spans="2:11">
      <c r="F65" s="2"/>
    </row>
    <row r="66" spans="2:11">
      <c r="B66" s="1"/>
      <c r="F66" s="1"/>
      <c r="G66" s="1"/>
      <c r="H66" s="1"/>
    </row>
    <row r="67" spans="2:11">
      <c r="B67" s="1" t="s">
        <v>111</v>
      </c>
      <c r="F67" s="1">
        <v>1.6339999999999999</v>
      </c>
      <c r="G67" s="1">
        <v>-603000</v>
      </c>
      <c r="H67" s="1">
        <v>-33963</v>
      </c>
      <c r="I67" s="1">
        <v>-8239</v>
      </c>
      <c r="J67" s="1">
        <v>26447</v>
      </c>
      <c r="K67" s="1">
        <v>-16630</v>
      </c>
    </row>
    <row r="68" spans="2:11">
      <c r="B68" s="1" t="s">
        <v>24</v>
      </c>
      <c r="C68" s="1">
        <v>152237</v>
      </c>
      <c r="D68" s="1">
        <v>263947</v>
      </c>
      <c r="E68" s="1">
        <v>315199</v>
      </c>
      <c r="F68" s="1">
        <v>282971</v>
      </c>
      <c r="G68" s="1">
        <v>528.91800000000001</v>
      </c>
      <c r="H68" s="1">
        <v>613142</v>
      </c>
      <c r="I68" s="1">
        <v>801936</v>
      </c>
      <c r="J68" s="1">
        <v>1365334</v>
      </c>
      <c r="K68" s="1">
        <v>494772</v>
      </c>
    </row>
    <row r="71" spans="2:11" ht="26">
      <c r="B71" s="28" t="s">
        <v>248</v>
      </c>
      <c r="C71" s="27">
        <v>2009</v>
      </c>
      <c r="D71" s="27">
        <v>2010</v>
      </c>
      <c r="E71" s="27">
        <v>2011</v>
      </c>
      <c r="F71" s="27">
        <v>2012</v>
      </c>
      <c r="G71" s="27">
        <v>2013</v>
      </c>
      <c r="H71" s="27">
        <v>2014</v>
      </c>
      <c r="I71" s="27">
        <v>2015</v>
      </c>
      <c r="J71" s="27">
        <v>2016</v>
      </c>
      <c r="K71" s="27">
        <v>2017</v>
      </c>
    </row>
    <row r="73" spans="2:11">
      <c r="B73" s="1" t="str">
        <f>B4</f>
        <v>Operating revenue</v>
      </c>
      <c r="C73" s="1">
        <f t="shared" ref="C73:J73" si="2">C4</f>
        <v>596565</v>
      </c>
      <c r="D73" s="1">
        <f t="shared" si="2"/>
        <v>820212</v>
      </c>
      <c r="E73" s="1">
        <f t="shared" si="2"/>
        <v>1321092</v>
      </c>
      <c r="F73" s="1">
        <f t="shared" si="2"/>
        <v>1855544</v>
      </c>
      <c r="G73" s="1">
        <f t="shared" si="2"/>
        <v>2491081</v>
      </c>
      <c r="H73" s="1">
        <f t="shared" si="2"/>
        <v>2683319</v>
      </c>
      <c r="I73" s="1">
        <f t="shared" si="2"/>
        <v>2850363</v>
      </c>
      <c r="J73" s="1">
        <f t="shared" si="2"/>
        <v>3202686</v>
      </c>
      <c r="K73" s="1">
        <f>K4</f>
        <v>3770049</v>
      </c>
    </row>
    <row r="74" spans="2:11">
      <c r="B74" t="str">
        <f>B9</f>
        <v>Purchase of goods</v>
      </c>
      <c r="C74">
        <f t="shared" ref="C74:K74" si="3">C9</f>
        <v>-213606</v>
      </c>
      <c r="D74">
        <f t="shared" si="3"/>
        <v>-301446</v>
      </c>
      <c r="E74">
        <f t="shared" si="3"/>
        <v>-450815</v>
      </c>
      <c r="F74">
        <f t="shared" si="3"/>
        <v>-835494</v>
      </c>
      <c r="G74">
        <f t="shared" si="3"/>
        <v>-1064666</v>
      </c>
      <c r="H74">
        <f t="shared" si="3"/>
        <v>-913130</v>
      </c>
      <c r="I74">
        <f t="shared" si="3"/>
        <v>-992497</v>
      </c>
      <c r="J74">
        <f t="shared" si="3"/>
        <v>-920148</v>
      </c>
      <c r="K74">
        <f t="shared" si="3"/>
        <v>-883871</v>
      </c>
    </row>
    <row r="75" spans="2:11">
      <c r="B75" t="str">
        <f t="shared" ref="B75:K75" si="4">B12</f>
        <v>Salary and personnel expenses</v>
      </c>
      <c r="C75">
        <f t="shared" si="4"/>
        <v>-78014</v>
      </c>
      <c r="D75">
        <f t="shared" si="4"/>
        <v>-118409</v>
      </c>
      <c r="E75">
        <f t="shared" si="4"/>
        <v>-168144</v>
      </c>
      <c r="F75">
        <f t="shared" si="4"/>
        <v>-210115</v>
      </c>
      <c r="G75">
        <f t="shared" si="4"/>
        <v>-232871</v>
      </c>
      <c r="H75">
        <f t="shared" si="4"/>
        <v>-263897</v>
      </c>
      <c r="I75">
        <f t="shared" si="4"/>
        <v>-281085</v>
      </c>
      <c r="J75">
        <f t="shared" si="4"/>
        <v>-327825</v>
      </c>
      <c r="K75">
        <f t="shared" si="4"/>
        <v>-400267</v>
      </c>
    </row>
    <row r="76" spans="2:11">
      <c r="B76" t="str">
        <f t="shared" ref="B76:K76" si="5">B19</f>
        <v>Other operation expenses</v>
      </c>
      <c r="C76">
        <f t="shared" si="5"/>
        <v>-93025</v>
      </c>
      <c r="D76">
        <f t="shared" si="5"/>
        <v>-186813</v>
      </c>
      <c r="E76">
        <f t="shared" si="5"/>
        <v>-319458</v>
      </c>
      <c r="F76">
        <f t="shared" si="5"/>
        <v>-482641</v>
      </c>
      <c r="G76">
        <f t="shared" si="5"/>
        <v>-601799</v>
      </c>
      <c r="H76">
        <f t="shared" si="5"/>
        <v>-671908</v>
      </c>
      <c r="I76">
        <f t="shared" si="5"/>
        <v>-683532</v>
      </c>
      <c r="J76">
        <f t="shared" si="5"/>
        <v>-715373</v>
      </c>
      <c r="K76">
        <f t="shared" si="5"/>
        <v>-783268</v>
      </c>
    </row>
    <row r="77" spans="2:11">
      <c r="B77" t="str">
        <f t="shared" ref="B77:K77" si="6">B10</f>
        <v xml:space="preserve">Change in inventory and biological assets (at cost) </v>
      </c>
      <c r="C77">
        <f t="shared" si="6"/>
        <v>-32724</v>
      </c>
      <c r="D77">
        <f t="shared" si="6"/>
        <v>75501</v>
      </c>
      <c r="E77">
        <f t="shared" si="6"/>
        <v>19796</v>
      </c>
      <c r="F77">
        <f t="shared" si="6"/>
        <v>75990</v>
      </c>
      <c r="G77">
        <f t="shared" si="6"/>
        <v>81924</v>
      </c>
      <c r="H77">
        <f t="shared" si="6"/>
        <v>96560</v>
      </c>
      <c r="I77">
        <f t="shared" si="6"/>
        <v>215432</v>
      </c>
      <c r="J77">
        <f t="shared" si="6"/>
        <v>58874</v>
      </c>
      <c r="K77">
        <f t="shared" si="6"/>
        <v>-141406</v>
      </c>
    </row>
    <row r="78" spans="2:11">
      <c r="B78" s="1" t="s">
        <v>215</v>
      </c>
      <c r="C78" s="1">
        <f t="shared" ref="C78:K78" si="7">SUM(C73:C77)</f>
        <v>179196</v>
      </c>
      <c r="D78" s="1">
        <f t="shared" si="7"/>
        <v>289045</v>
      </c>
      <c r="E78" s="1">
        <f t="shared" si="7"/>
        <v>402471</v>
      </c>
      <c r="F78" s="1">
        <f t="shared" si="7"/>
        <v>403284</v>
      </c>
      <c r="G78" s="1">
        <f t="shared" si="7"/>
        <v>673669</v>
      </c>
      <c r="H78" s="1">
        <f t="shared" si="7"/>
        <v>930944</v>
      </c>
      <c r="I78" s="1">
        <f t="shared" si="7"/>
        <v>1108681</v>
      </c>
      <c r="J78" s="1">
        <f t="shared" si="7"/>
        <v>1298214</v>
      </c>
      <c r="K78" s="1">
        <f t="shared" si="7"/>
        <v>1561237</v>
      </c>
    </row>
    <row r="79" spans="2:11">
      <c r="B79" t="s">
        <v>270</v>
      </c>
      <c r="C79">
        <f t="shared" ref="C79:K79" si="8">C78*$C$83</f>
        <v>0</v>
      </c>
      <c r="D79">
        <f t="shared" si="8"/>
        <v>0</v>
      </c>
      <c r="E79">
        <f t="shared" si="8"/>
        <v>0</v>
      </c>
      <c r="F79">
        <f t="shared" si="8"/>
        <v>0</v>
      </c>
      <c r="G79">
        <f t="shared" si="8"/>
        <v>0</v>
      </c>
      <c r="H79">
        <f t="shared" si="8"/>
        <v>0</v>
      </c>
      <c r="I79">
        <f t="shared" si="8"/>
        <v>0</v>
      </c>
      <c r="J79">
        <f t="shared" si="8"/>
        <v>0</v>
      </c>
      <c r="K79">
        <f t="shared" si="8"/>
        <v>0</v>
      </c>
    </row>
    <row r="80" spans="2:11">
      <c r="B80" s="1" t="s">
        <v>271</v>
      </c>
      <c r="C80" s="1">
        <f>C78-C79</f>
        <v>179196</v>
      </c>
      <c r="D80" s="1">
        <f t="shared" ref="D80:K80" si="9">D78-D79</f>
        <v>289045</v>
      </c>
      <c r="E80" s="1">
        <f t="shared" si="9"/>
        <v>402471</v>
      </c>
      <c r="F80" s="1">
        <f t="shared" si="9"/>
        <v>403284</v>
      </c>
      <c r="G80" s="1">
        <f t="shared" si="9"/>
        <v>673669</v>
      </c>
      <c r="H80" s="1">
        <f t="shared" si="9"/>
        <v>930944</v>
      </c>
      <c r="I80" s="1">
        <f t="shared" si="9"/>
        <v>1108681</v>
      </c>
      <c r="J80" s="1">
        <f t="shared" si="9"/>
        <v>1298214</v>
      </c>
      <c r="K80" s="1">
        <f t="shared" si="9"/>
        <v>1561237</v>
      </c>
    </row>
    <row r="82" spans="1: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>
      <c r="A83" s="15"/>
      <c r="B83" s="40"/>
      <c r="C83" s="41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1" spans="1:15" ht="20">
      <c r="B91" s="19"/>
    </row>
    <row r="92" spans="1:15">
      <c r="C92" s="1"/>
      <c r="D92" s="1"/>
      <c r="E92" s="1"/>
      <c r="F92" s="1"/>
      <c r="G92" s="1"/>
      <c r="H92" s="1"/>
      <c r="I92" s="1"/>
      <c r="J92" s="1"/>
      <c r="K92" s="1"/>
    </row>
    <row r="95" spans="1:15">
      <c r="B95" s="1"/>
      <c r="C95" s="1"/>
      <c r="D95" s="1"/>
      <c r="E95" s="1"/>
      <c r="F95" s="1"/>
      <c r="G95" s="1"/>
      <c r="H95" s="1"/>
      <c r="I95" s="1"/>
      <c r="J95" s="1"/>
      <c r="K95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2"/>
  <sheetViews>
    <sheetView zoomScale="55" zoomScaleNormal="55" workbookViewId="0"/>
  </sheetViews>
  <sheetFormatPr baseColWidth="10" defaultColWidth="11.1640625" defaultRowHeight="16"/>
  <cols>
    <col min="1" max="1" width="18" bestFit="1" customWidth="1"/>
    <col min="2" max="2" width="56" bestFit="1" customWidth="1"/>
  </cols>
  <sheetData>
    <row r="1" spans="1:12">
      <c r="A1" s="1" t="s">
        <v>0</v>
      </c>
    </row>
    <row r="2" spans="1:12">
      <c r="A2" s="1" t="s">
        <v>1</v>
      </c>
    </row>
    <row r="3" spans="1:12">
      <c r="C3" s="27">
        <v>2009</v>
      </c>
      <c r="D3" s="27">
        <v>2010</v>
      </c>
      <c r="E3" s="27">
        <v>2011</v>
      </c>
      <c r="F3" s="27">
        <v>2012</v>
      </c>
      <c r="G3" s="27">
        <v>2013</v>
      </c>
      <c r="H3" s="27">
        <v>2014</v>
      </c>
      <c r="I3" s="27">
        <v>2015</v>
      </c>
      <c r="J3" s="27">
        <v>2016</v>
      </c>
      <c r="K3" s="27">
        <v>2017</v>
      </c>
    </row>
    <row r="4" spans="1:12">
      <c r="B4" s="1" t="s">
        <v>25</v>
      </c>
    </row>
    <row r="5" spans="1:12">
      <c r="B5" s="1" t="s">
        <v>26</v>
      </c>
    </row>
    <row r="6" spans="1:12">
      <c r="B6" t="s">
        <v>27</v>
      </c>
      <c r="C6">
        <v>0</v>
      </c>
      <c r="D6">
        <v>136245</v>
      </c>
      <c r="E6">
        <v>369955</v>
      </c>
      <c r="F6">
        <v>293675</v>
      </c>
      <c r="G6">
        <v>294675</v>
      </c>
      <c r="H6">
        <v>294675</v>
      </c>
      <c r="I6">
        <v>294675</v>
      </c>
      <c r="J6">
        <v>376675</v>
      </c>
      <c r="K6">
        <v>376675</v>
      </c>
    </row>
    <row r="7" spans="1:12">
      <c r="B7" s="1" t="s">
        <v>28</v>
      </c>
      <c r="C7">
        <v>0</v>
      </c>
      <c r="D7" s="1">
        <v>136245</v>
      </c>
      <c r="E7" s="1">
        <v>369955</v>
      </c>
      <c r="F7" s="1">
        <v>293675</v>
      </c>
      <c r="G7" s="1">
        <v>294675</v>
      </c>
      <c r="H7" s="1">
        <v>294675</v>
      </c>
      <c r="I7" s="1">
        <v>294675</v>
      </c>
      <c r="J7" s="1">
        <v>376675</v>
      </c>
      <c r="K7" s="1">
        <v>376675</v>
      </c>
    </row>
    <row r="8" spans="1:12">
      <c r="B8" s="2" t="s">
        <v>234</v>
      </c>
      <c r="C8">
        <f>SUM(C9:C12)</f>
        <v>231002</v>
      </c>
      <c r="D8">
        <f t="shared" ref="D8:J8" si="0">SUM(D9:D12)</f>
        <v>356419</v>
      </c>
      <c r="E8">
        <f t="shared" si="0"/>
        <v>828523</v>
      </c>
      <c r="F8">
        <f t="shared" si="0"/>
        <v>796088</v>
      </c>
      <c r="G8">
        <f t="shared" si="0"/>
        <v>882083</v>
      </c>
      <c r="H8">
        <f t="shared" si="0"/>
        <v>926735</v>
      </c>
      <c r="I8">
        <f t="shared" si="0"/>
        <v>1427285</v>
      </c>
      <c r="J8">
        <f t="shared" si="0"/>
        <v>2118470</v>
      </c>
      <c r="K8" s="2">
        <v>2570430</v>
      </c>
      <c r="L8" s="2"/>
    </row>
    <row r="9" spans="1:12">
      <c r="B9" s="23" t="s">
        <v>29</v>
      </c>
      <c r="C9" s="24">
        <v>83985</v>
      </c>
      <c r="D9" s="24">
        <v>119170</v>
      </c>
      <c r="E9" s="24">
        <v>366468</v>
      </c>
      <c r="F9" s="24">
        <v>360451</v>
      </c>
      <c r="G9" s="24">
        <v>390997</v>
      </c>
      <c r="H9" s="24">
        <v>400271</v>
      </c>
      <c r="I9" s="24">
        <v>585741</v>
      </c>
      <c r="J9" s="24">
        <v>874907</v>
      </c>
      <c r="K9" s="24">
        <v>1183286</v>
      </c>
    </row>
    <row r="10" spans="1:12">
      <c r="B10" s="23" t="s">
        <v>30</v>
      </c>
      <c r="C10" s="24">
        <v>137461</v>
      </c>
      <c r="D10" s="24">
        <v>223009</v>
      </c>
      <c r="E10" s="24">
        <v>446403</v>
      </c>
      <c r="F10" s="24">
        <v>413189</v>
      </c>
      <c r="G10" s="24">
        <v>465247</v>
      </c>
      <c r="H10" s="24">
        <v>491462</v>
      </c>
      <c r="I10" s="24">
        <v>797450</v>
      </c>
      <c r="J10" s="24">
        <v>906046</v>
      </c>
      <c r="K10" s="24">
        <v>881572</v>
      </c>
    </row>
    <row r="11" spans="1:12">
      <c r="B11" s="23" t="s">
        <v>31</v>
      </c>
      <c r="C11" s="24">
        <v>9556</v>
      </c>
      <c r="D11" s="24">
        <v>14240</v>
      </c>
      <c r="E11" s="24">
        <v>15652</v>
      </c>
      <c r="F11" s="24">
        <v>22448</v>
      </c>
      <c r="G11" s="24">
        <v>25839</v>
      </c>
      <c r="H11" s="24">
        <v>35002</v>
      </c>
      <c r="I11" s="24">
        <v>44094</v>
      </c>
      <c r="J11" s="24">
        <v>58999</v>
      </c>
      <c r="K11" s="24">
        <v>139225</v>
      </c>
    </row>
    <row r="12" spans="1:12">
      <c r="B12" s="23" t="s">
        <v>126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278518</v>
      </c>
      <c r="K12" s="24">
        <v>366347</v>
      </c>
    </row>
    <row r="13" spans="1:12">
      <c r="B13" t="s">
        <v>96</v>
      </c>
      <c r="C13" s="2">
        <v>0</v>
      </c>
      <c r="D13" s="2">
        <v>0</v>
      </c>
      <c r="E13" s="2">
        <v>0</v>
      </c>
      <c r="F13" s="2">
        <v>16680</v>
      </c>
      <c r="G13" s="2">
        <v>34613</v>
      </c>
      <c r="H13" s="2">
        <v>114513</v>
      </c>
      <c r="I13" s="2">
        <v>104208</v>
      </c>
      <c r="J13" s="2">
        <v>0</v>
      </c>
      <c r="K13" s="2">
        <v>0</v>
      </c>
    </row>
    <row r="14" spans="1:12">
      <c r="B14" s="1" t="s">
        <v>32</v>
      </c>
      <c r="C14" s="1">
        <v>231002</v>
      </c>
      <c r="D14" s="1">
        <v>356419</v>
      </c>
      <c r="E14" s="1">
        <v>828523</v>
      </c>
      <c r="F14" s="1">
        <v>812768</v>
      </c>
      <c r="G14" s="1">
        <v>916696</v>
      </c>
      <c r="H14" s="1">
        <v>1041248</v>
      </c>
      <c r="I14" s="1">
        <v>1531493</v>
      </c>
      <c r="J14" s="1">
        <v>2118470</v>
      </c>
      <c r="K14" s="1">
        <v>2570430</v>
      </c>
    </row>
    <row r="15" spans="1:12">
      <c r="B15" s="1" t="s">
        <v>33</v>
      </c>
    </row>
    <row r="16" spans="1:12">
      <c r="B16" t="s">
        <v>34</v>
      </c>
      <c r="C16">
        <v>2723</v>
      </c>
      <c r="D16">
        <v>5984</v>
      </c>
      <c r="E16">
        <v>33635</v>
      </c>
      <c r="F16">
        <v>88867</v>
      </c>
      <c r="G16">
        <v>113711</v>
      </c>
      <c r="H16">
        <v>100130</v>
      </c>
      <c r="I16">
        <v>105785</v>
      </c>
      <c r="J16">
        <v>34111</v>
      </c>
      <c r="K16">
        <v>51406</v>
      </c>
    </row>
    <row r="17" spans="2:11">
      <c r="B17" t="s">
        <v>35</v>
      </c>
      <c r="C17">
        <v>23539</v>
      </c>
      <c r="D17">
        <v>19983</v>
      </c>
      <c r="E17">
        <v>2220</v>
      </c>
      <c r="F17">
        <v>2345</v>
      </c>
      <c r="G17">
        <v>1593</v>
      </c>
      <c r="H17">
        <v>25289</v>
      </c>
      <c r="I17">
        <v>25108</v>
      </c>
      <c r="J17">
        <v>25296</v>
      </c>
      <c r="K17">
        <v>25296</v>
      </c>
    </row>
    <row r="18" spans="2:11">
      <c r="B18" t="s">
        <v>112</v>
      </c>
      <c r="C18">
        <v>0</v>
      </c>
      <c r="D18">
        <v>0</v>
      </c>
      <c r="E18">
        <v>0</v>
      </c>
      <c r="F18">
        <v>0</v>
      </c>
      <c r="G18">
        <v>1504</v>
      </c>
      <c r="H18">
        <v>1291</v>
      </c>
      <c r="I18">
        <v>0</v>
      </c>
      <c r="J18">
        <v>12660</v>
      </c>
      <c r="K18">
        <v>0</v>
      </c>
    </row>
    <row r="19" spans="2:11">
      <c r="B19" t="s">
        <v>36</v>
      </c>
      <c r="C19">
        <v>730</v>
      </c>
      <c r="D19">
        <v>796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2:11">
      <c r="B20" s="1" t="s">
        <v>37</v>
      </c>
      <c r="C20" s="1">
        <v>26992</v>
      </c>
      <c r="D20" s="1">
        <v>26763</v>
      </c>
      <c r="E20" s="1">
        <v>35855</v>
      </c>
      <c r="F20" s="1">
        <v>91212</v>
      </c>
      <c r="G20" s="1">
        <v>116808</v>
      </c>
      <c r="H20" s="1">
        <v>126710</v>
      </c>
      <c r="I20" s="1">
        <v>130893</v>
      </c>
      <c r="J20" s="1">
        <v>72067</v>
      </c>
      <c r="K20" s="1">
        <v>76702</v>
      </c>
    </row>
    <row r="21" spans="2:11">
      <c r="B21" s="1" t="s">
        <v>38</v>
      </c>
      <c r="C21" s="1">
        <v>257994</v>
      </c>
      <c r="D21" s="1">
        <v>519427</v>
      </c>
      <c r="E21" s="4">
        <v>1234333</v>
      </c>
      <c r="F21" s="1">
        <v>1197655</v>
      </c>
      <c r="G21" s="1">
        <v>1328179</v>
      </c>
      <c r="H21" s="1">
        <v>1462633</v>
      </c>
      <c r="I21" s="1">
        <v>1957061</v>
      </c>
      <c r="J21" s="1">
        <v>2567212</v>
      </c>
      <c r="K21" s="1">
        <v>3023807</v>
      </c>
    </row>
    <row r="22" spans="2:11">
      <c r="B22" s="1" t="s">
        <v>39</v>
      </c>
    </row>
    <row r="23" spans="2:11">
      <c r="B23" t="s">
        <v>40</v>
      </c>
      <c r="C23">
        <v>227497</v>
      </c>
      <c r="D23">
        <v>482091</v>
      </c>
      <c r="E23">
        <v>700336</v>
      </c>
      <c r="F23">
        <v>746958</v>
      </c>
      <c r="G23">
        <v>965896</v>
      </c>
      <c r="H23">
        <v>1013959</v>
      </c>
      <c r="I23">
        <v>1060273</v>
      </c>
      <c r="J23">
        <v>1858435</v>
      </c>
      <c r="K23">
        <v>1096664</v>
      </c>
    </row>
    <row r="24" spans="2:11">
      <c r="B24" t="s">
        <v>41</v>
      </c>
      <c r="C24">
        <v>20527</v>
      </c>
      <c r="D24">
        <v>28501</v>
      </c>
      <c r="E24">
        <v>179179</v>
      </c>
      <c r="F24">
        <v>242898</v>
      </c>
      <c r="G24">
        <v>235489</v>
      </c>
      <c r="H24">
        <v>266960</v>
      </c>
      <c r="I24">
        <v>421966</v>
      </c>
      <c r="J24">
        <v>355604</v>
      </c>
      <c r="K24">
        <v>305845</v>
      </c>
    </row>
    <row r="25" spans="2:11">
      <c r="B25" s="1" t="s">
        <v>42</v>
      </c>
      <c r="C25" s="1">
        <v>248024</v>
      </c>
      <c r="D25" s="1">
        <v>510592</v>
      </c>
      <c r="E25" s="1">
        <v>879515</v>
      </c>
      <c r="F25" s="1">
        <v>989856</v>
      </c>
      <c r="G25" s="1">
        <v>1201385</v>
      </c>
      <c r="H25" s="1">
        <v>1280919</v>
      </c>
      <c r="I25" s="1">
        <v>1482239</v>
      </c>
      <c r="J25" s="1">
        <v>2214039</v>
      </c>
      <c r="K25" s="1">
        <v>1402509</v>
      </c>
    </row>
    <row r="26" spans="2:11">
      <c r="B26" t="s">
        <v>43</v>
      </c>
      <c r="C26">
        <v>66644</v>
      </c>
      <c r="D26">
        <v>125619</v>
      </c>
      <c r="E26">
        <v>154496</v>
      </c>
      <c r="F26">
        <v>212357</v>
      </c>
      <c r="G26">
        <v>278432</v>
      </c>
      <c r="H26">
        <v>172360</v>
      </c>
      <c r="I26">
        <v>199263</v>
      </c>
      <c r="J26">
        <v>292009</v>
      </c>
      <c r="K26">
        <v>262493</v>
      </c>
    </row>
    <row r="27" spans="2:11">
      <c r="B27" t="s">
        <v>44</v>
      </c>
      <c r="C27">
        <v>13051</v>
      </c>
      <c r="D27">
        <v>19890</v>
      </c>
      <c r="E27">
        <v>16562</v>
      </c>
      <c r="F27">
        <v>145998</v>
      </c>
      <c r="G27">
        <v>122153</v>
      </c>
      <c r="H27">
        <v>141912</v>
      </c>
      <c r="I27">
        <v>179971</v>
      </c>
      <c r="J27">
        <v>109860</v>
      </c>
      <c r="K27">
        <v>157156</v>
      </c>
    </row>
    <row r="28" spans="2:11">
      <c r="B28" s="1" t="s">
        <v>45</v>
      </c>
      <c r="C28" s="1">
        <v>79695</v>
      </c>
      <c r="D28" s="1">
        <v>145509</v>
      </c>
      <c r="E28" s="1">
        <v>171058</v>
      </c>
      <c r="F28" s="1">
        <v>358355</v>
      </c>
      <c r="G28" s="1">
        <v>400585</v>
      </c>
      <c r="H28" s="1">
        <v>314272</v>
      </c>
      <c r="I28" s="1">
        <v>379234</v>
      </c>
      <c r="J28" s="1">
        <v>401869</v>
      </c>
      <c r="K28" s="1">
        <v>419649</v>
      </c>
    </row>
    <row r="29" spans="2:11">
      <c r="B29" s="2" t="s">
        <v>46</v>
      </c>
      <c r="C29">
        <v>35319</v>
      </c>
      <c r="D29">
        <v>9128</v>
      </c>
      <c r="E29">
        <v>16868</v>
      </c>
      <c r="F29">
        <v>25045</v>
      </c>
      <c r="G29">
        <v>182077</v>
      </c>
      <c r="H29">
        <v>405109</v>
      </c>
      <c r="I29">
        <v>101852</v>
      </c>
      <c r="J29">
        <v>234996</v>
      </c>
      <c r="K29">
        <v>309551</v>
      </c>
    </row>
    <row r="30" spans="2:11">
      <c r="B30" s="1" t="s">
        <v>47</v>
      </c>
      <c r="C30" s="1">
        <v>363038</v>
      </c>
      <c r="D30" s="1">
        <v>665229</v>
      </c>
      <c r="E30" s="4">
        <v>1067441</v>
      </c>
      <c r="F30" s="1">
        <v>1373256</v>
      </c>
      <c r="G30" s="1">
        <v>1784047</v>
      </c>
      <c r="H30" s="1">
        <v>2000300</v>
      </c>
      <c r="I30" s="1">
        <v>1963325</v>
      </c>
      <c r="J30" s="1">
        <v>2850904</v>
      </c>
      <c r="K30" s="1">
        <v>2131709</v>
      </c>
    </row>
    <row r="31" spans="2:11">
      <c r="B31" s="1" t="s">
        <v>48</v>
      </c>
      <c r="C31" s="1">
        <v>621032</v>
      </c>
      <c r="D31" s="1">
        <v>1184656</v>
      </c>
      <c r="E31" s="4">
        <v>2301774</v>
      </c>
      <c r="F31" s="1">
        <v>2570911</v>
      </c>
      <c r="G31" s="1">
        <v>3112226</v>
      </c>
      <c r="H31" s="1">
        <v>3462933</v>
      </c>
      <c r="I31" s="1">
        <v>3920386</v>
      </c>
      <c r="J31" s="1">
        <v>5418116</v>
      </c>
      <c r="K31" s="1">
        <v>5155516</v>
      </c>
    </row>
    <row r="33" spans="2:11">
      <c r="B33" s="1" t="s">
        <v>49</v>
      </c>
    </row>
    <row r="34" spans="2:11">
      <c r="B34" s="1" t="s">
        <v>50</v>
      </c>
    </row>
    <row r="35" spans="2:11">
      <c r="B35" t="s">
        <v>51</v>
      </c>
      <c r="C35">
        <v>2992</v>
      </c>
      <c r="D35">
        <v>48858</v>
      </c>
      <c r="E35">
        <v>48858</v>
      </c>
      <c r="F35">
        <v>48858</v>
      </c>
      <c r="G35">
        <v>48858</v>
      </c>
      <c r="H35">
        <v>48858</v>
      </c>
      <c r="I35">
        <v>48858</v>
      </c>
      <c r="J35">
        <v>48858</v>
      </c>
      <c r="K35">
        <v>48858</v>
      </c>
    </row>
    <row r="36" spans="2:11">
      <c r="B36" t="s">
        <v>52</v>
      </c>
      <c r="C36">
        <v>385895</v>
      </c>
      <c r="D36">
        <v>853431</v>
      </c>
      <c r="E36">
        <v>977596</v>
      </c>
      <c r="F36">
        <v>1214054</v>
      </c>
      <c r="G36">
        <v>1616419</v>
      </c>
      <c r="H36">
        <v>2014795</v>
      </c>
      <c r="I36">
        <v>2531624</v>
      </c>
      <c r="J36">
        <v>3500177</v>
      </c>
      <c r="K36">
        <v>3577571</v>
      </c>
    </row>
    <row r="37" spans="2:11">
      <c r="B37" t="s">
        <v>89</v>
      </c>
      <c r="C37">
        <v>0</v>
      </c>
      <c r="D37">
        <v>0</v>
      </c>
      <c r="E37">
        <v>34557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2:11">
      <c r="B38" s="1" t="s">
        <v>53</v>
      </c>
      <c r="C38" s="1">
        <v>388887</v>
      </c>
      <c r="D38" s="1">
        <v>902289</v>
      </c>
      <c r="E38" s="1">
        <v>1061011</v>
      </c>
      <c r="F38" s="1">
        <v>1262912</v>
      </c>
      <c r="G38" s="1">
        <v>1665277</v>
      </c>
      <c r="H38" s="1">
        <v>2063653</v>
      </c>
      <c r="I38" s="1">
        <v>2580482</v>
      </c>
      <c r="J38" s="1">
        <v>3549035</v>
      </c>
      <c r="K38" s="1">
        <v>3626429</v>
      </c>
    </row>
    <row r="39" spans="2:11">
      <c r="B39" s="1" t="s">
        <v>54</v>
      </c>
    </row>
    <row r="40" spans="2:11">
      <c r="B40" t="s">
        <v>55</v>
      </c>
      <c r="C40">
        <v>57082</v>
      </c>
      <c r="D40">
        <v>120009</v>
      </c>
      <c r="E40">
        <v>256023</v>
      </c>
      <c r="F40">
        <v>258441</v>
      </c>
      <c r="G40">
        <v>310925</v>
      </c>
      <c r="H40">
        <v>414014</v>
      </c>
      <c r="I40">
        <v>349546</v>
      </c>
      <c r="J40">
        <v>545699</v>
      </c>
      <c r="K40">
        <v>455448</v>
      </c>
    </row>
    <row r="41" spans="2:11">
      <c r="B41" t="s">
        <v>56</v>
      </c>
      <c r="C41">
        <v>34350</v>
      </c>
      <c r="D41">
        <v>37357</v>
      </c>
      <c r="E41">
        <v>733693</v>
      </c>
      <c r="F41">
        <v>731948</v>
      </c>
      <c r="G41">
        <v>685151</v>
      </c>
      <c r="H41">
        <v>505393</v>
      </c>
      <c r="I41">
        <v>447559</v>
      </c>
      <c r="J41">
        <v>827146</v>
      </c>
      <c r="K41">
        <v>146696</v>
      </c>
    </row>
    <row r="42" spans="2:11">
      <c r="B42" t="s">
        <v>113</v>
      </c>
      <c r="C42">
        <v>0</v>
      </c>
      <c r="D42">
        <v>0</v>
      </c>
      <c r="E42">
        <v>0</v>
      </c>
      <c r="F42">
        <v>0</v>
      </c>
      <c r="G42">
        <v>74889</v>
      </c>
      <c r="H42">
        <v>116928</v>
      </c>
      <c r="I42">
        <v>128804</v>
      </c>
      <c r="J42">
        <v>101456</v>
      </c>
      <c r="K42">
        <v>0</v>
      </c>
    </row>
    <row r="43" spans="2:11">
      <c r="B43" s="1" t="s">
        <v>57</v>
      </c>
      <c r="C43" s="1">
        <v>91432</v>
      </c>
      <c r="D43" s="1">
        <v>157366</v>
      </c>
      <c r="E43" s="1">
        <v>989716</v>
      </c>
      <c r="F43" s="1">
        <v>990389</v>
      </c>
      <c r="G43" s="1">
        <v>1070965</v>
      </c>
      <c r="H43" s="1">
        <v>1036335</v>
      </c>
      <c r="I43" s="1">
        <v>925909</v>
      </c>
      <c r="J43" s="1">
        <v>1474301</v>
      </c>
      <c r="K43" s="1">
        <v>602144</v>
      </c>
    </row>
    <row r="44" spans="2:11">
      <c r="B44" s="1" t="s">
        <v>58</v>
      </c>
    </row>
    <row r="45" spans="2:11">
      <c r="B45" s="2" t="s">
        <v>275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127255</v>
      </c>
    </row>
    <row r="46" spans="2:11">
      <c r="B46" t="s">
        <v>59</v>
      </c>
      <c r="C46">
        <v>98262</v>
      </c>
      <c r="D46">
        <v>41961</v>
      </c>
      <c r="E46">
        <v>100000</v>
      </c>
      <c r="F46">
        <v>100000</v>
      </c>
      <c r="G46">
        <v>100000</v>
      </c>
      <c r="H46">
        <v>100000</v>
      </c>
      <c r="I46">
        <v>0</v>
      </c>
      <c r="J46">
        <v>0</v>
      </c>
      <c r="K46">
        <v>378300</v>
      </c>
    </row>
    <row r="47" spans="2:11">
      <c r="B47" t="s">
        <v>60</v>
      </c>
      <c r="C47">
        <v>42451</v>
      </c>
      <c r="D47">
        <v>83039</v>
      </c>
      <c r="E47">
        <v>151047</v>
      </c>
      <c r="F47">
        <v>217610</v>
      </c>
      <c r="G47">
        <v>275984</v>
      </c>
      <c r="H47">
        <v>262945</v>
      </c>
      <c r="I47">
        <v>362991</v>
      </c>
      <c r="J47">
        <v>327402</v>
      </c>
      <c r="K47">
        <f>SUM(K48:K50)</f>
        <v>421388</v>
      </c>
    </row>
    <row r="48" spans="2:11">
      <c r="B48" s="5" t="s">
        <v>118</v>
      </c>
      <c r="C48" s="6"/>
      <c r="D48" s="6"/>
      <c r="E48" s="6"/>
      <c r="F48" s="6"/>
      <c r="G48" s="6">
        <v>140.10400000000001</v>
      </c>
      <c r="H48" s="6">
        <v>127720</v>
      </c>
      <c r="I48" s="6">
        <v>195223</v>
      </c>
      <c r="J48" s="6">
        <v>138873</v>
      </c>
      <c r="K48" s="6">
        <v>189548</v>
      </c>
    </row>
    <row r="49" spans="2:11">
      <c r="B49" s="5" t="s">
        <v>119</v>
      </c>
      <c r="C49" s="6"/>
      <c r="D49" s="6"/>
      <c r="E49" s="6"/>
      <c r="F49" s="6"/>
      <c r="G49" s="6">
        <v>57.241</v>
      </c>
      <c r="H49" s="6">
        <v>124765</v>
      </c>
      <c r="I49" s="6">
        <v>155359</v>
      </c>
      <c r="J49" s="6">
        <v>142016</v>
      </c>
      <c r="K49" s="6">
        <v>198141</v>
      </c>
    </row>
    <row r="50" spans="2:11">
      <c r="B50" s="5" t="s">
        <v>120</v>
      </c>
      <c r="C50" s="6"/>
      <c r="D50" s="6"/>
      <c r="E50" s="6"/>
      <c r="F50" s="6"/>
      <c r="G50" s="6">
        <v>78.638999999999996</v>
      </c>
      <c r="H50" s="6">
        <v>10460</v>
      </c>
      <c r="I50" s="6">
        <v>12409</v>
      </c>
      <c r="J50" s="6">
        <v>46513</v>
      </c>
      <c r="K50" s="6">
        <v>33699</v>
      </c>
    </row>
    <row r="51" spans="2:11">
      <c r="B51" t="s">
        <v>122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51004</v>
      </c>
      <c r="J51">
        <v>67378</v>
      </c>
      <c r="K51">
        <v>0</v>
      </c>
    </row>
    <row r="52" spans="2:11">
      <c r="B52" s="1" t="s">
        <v>61</v>
      </c>
      <c r="C52" s="1">
        <v>140713</v>
      </c>
      <c r="D52" s="1">
        <v>125000</v>
      </c>
      <c r="E52" s="1">
        <v>251047</v>
      </c>
      <c r="F52" s="1">
        <v>317610</v>
      </c>
      <c r="G52" s="1">
        <v>375984</v>
      </c>
      <c r="H52" s="1">
        <v>362945</v>
      </c>
      <c r="I52" s="1">
        <v>413995</v>
      </c>
      <c r="J52" s="1">
        <v>394780</v>
      </c>
      <c r="K52" s="1">
        <v>926943</v>
      </c>
    </row>
    <row r="53" spans="2:11">
      <c r="B53" s="1" t="s">
        <v>62</v>
      </c>
      <c r="C53" s="1">
        <v>232145</v>
      </c>
      <c r="D53" s="1">
        <v>282367</v>
      </c>
      <c r="E53" s="1">
        <v>1240763</v>
      </c>
      <c r="F53" s="1">
        <v>1307999</v>
      </c>
      <c r="G53" s="1">
        <v>1446949</v>
      </c>
      <c r="H53" s="1">
        <v>1399280</v>
      </c>
      <c r="I53" s="1">
        <v>1339904</v>
      </c>
      <c r="J53" s="1">
        <v>1869081</v>
      </c>
      <c r="K53" s="1">
        <v>1529087</v>
      </c>
    </row>
    <row r="54" spans="2:11">
      <c r="B54" s="1" t="s">
        <v>63</v>
      </c>
      <c r="C54" s="1">
        <v>621032</v>
      </c>
      <c r="D54" s="1">
        <v>1184656</v>
      </c>
      <c r="E54" s="1">
        <v>2301774</v>
      </c>
      <c r="F54" s="1">
        <v>2570911</v>
      </c>
      <c r="G54" s="1">
        <v>3112226</v>
      </c>
      <c r="H54" s="1">
        <v>3462933</v>
      </c>
      <c r="I54" s="1">
        <v>3920386</v>
      </c>
      <c r="J54" s="1">
        <v>5418116</v>
      </c>
      <c r="K54" s="1">
        <v>5155516</v>
      </c>
    </row>
    <row r="57" spans="2:11" ht="26">
      <c r="B57" s="25" t="s">
        <v>243</v>
      </c>
    </row>
    <row r="59" spans="2:11" ht="20">
      <c r="B59" s="26" t="s">
        <v>244</v>
      </c>
      <c r="C59" s="27">
        <v>2009</v>
      </c>
      <c r="D59" s="27">
        <v>2010</v>
      </c>
      <c r="E59" s="27">
        <v>2011</v>
      </c>
      <c r="F59" s="27">
        <v>2012</v>
      </c>
      <c r="G59" s="27">
        <v>2013</v>
      </c>
      <c r="H59" s="27">
        <v>2014</v>
      </c>
      <c r="I59" s="27">
        <v>2015</v>
      </c>
      <c r="J59" s="27">
        <v>2016</v>
      </c>
      <c r="K59" s="27">
        <v>2017</v>
      </c>
    </row>
    <row r="60" spans="2:11">
      <c r="B60" s="1" t="s">
        <v>235</v>
      </c>
    </row>
    <row r="61" spans="2:11">
      <c r="B61" t="str">
        <f t="shared" ref="B61:J61" si="1">B6</f>
        <v>Intangible assets</v>
      </c>
      <c r="C61">
        <f t="shared" si="1"/>
        <v>0</v>
      </c>
      <c r="D61">
        <f t="shared" si="1"/>
        <v>136245</v>
      </c>
      <c r="E61">
        <f t="shared" si="1"/>
        <v>369955</v>
      </c>
      <c r="F61">
        <f t="shared" si="1"/>
        <v>293675</v>
      </c>
      <c r="G61">
        <f t="shared" si="1"/>
        <v>294675</v>
      </c>
      <c r="H61">
        <f t="shared" si="1"/>
        <v>294675</v>
      </c>
      <c r="I61">
        <f t="shared" si="1"/>
        <v>294675</v>
      </c>
      <c r="J61">
        <f t="shared" si="1"/>
        <v>376675</v>
      </c>
      <c r="K61">
        <f t="shared" ref="K61" si="2">K6</f>
        <v>376675</v>
      </c>
    </row>
    <row r="62" spans="2:11">
      <c r="B62" t="str">
        <f t="shared" ref="B62:J62" si="3">B14</f>
        <v>Total property, plant and equipment</v>
      </c>
      <c r="C62">
        <f t="shared" si="3"/>
        <v>231002</v>
      </c>
      <c r="D62">
        <f t="shared" si="3"/>
        <v>356419</v>
      </c>
      <c r="E62">
        <f t="shared" si="3"/>
        <v>828523</v>
      </c>
      <c r="F62">
        <f t="shared" si="3"/>
        <v>812768</v>
      </c>
      <c r="G62">
        <f t="shared" si="3"/>
        <v>916696</v>
      </c>
      <c r="H62">
        <f t="shared" si="3"/>
        <v>1041248</v>
      </c>
      <c r="I62">
        <f t="shared" si="3"/>
        <v>1531493</v>
      </c>
      <c r="J62">
        <f t="shared" si="3"/>
        <v>2118470</v>
      </c>
      <c r="K62">
        <f t="shared" ref="K62" si="4">K14</f>
        <v>2570430</v>
      </c>
    </row>
    <row r="63" spans="2:11">
      <c r="B63" t="str">
        <f t="shared" ref="B63:J63" si="5">B23</f>
        <v>Biological assets (biomass)</v>
      </c>
      <c r="C63">
        <f t="shared" si="5"/>
        <v>227497</v>
      </c>
      <c r="D63">
        <f t="shared" si="5"/>
        <v>482091</v>
      </c>
      <c r="E63">
        <f t="shared" si="5"/>
        <v>700336</v>
      </c>
      <c r="F63">
        <f t="shared" si="5"/>
        <v>746958</v>
      </c>
      <c r="G63">
        <f t="shared" si="5"/>
        <v>965896</v>
      </c>
      <c r="H63">
        <f t="shared" si="5"/>
        <v>1013959</v>
      </c>
      <c r="I63">
        <f t="shared" si="5"/>
        <v>1060273</v>
      </c>
      <c r="J63">
        <f t="shared" si="5"/>
        <v>1858435</v>
      </c>
      <c r="K63">
        <f t="shared" ref="K63" si="6">K23</f>
        <v>1096664</v>
      </c>
    </row>
    <row r="64" spans="2:11">
      <c r="B64" t="str">
        <f t="shared" ref="B64:J64" si="7">B24</f>
        <v>Inventory</v>
      </c>
      <c r="C64">
        <f t="shared" si="7"/>
        <v>20527</v>
      </c>
      <c r="D64">
        <f t="shared" si="7"/>
        <v>28501</v>
      </c>
      <c r="E64">
        <f t="shared" si="7"/>
        <v>179179</v>
      </c>
      <c r="F64">
        <f t="shared" si="7"/>
        <v>242898</v>
      </c>
      <c r="G64">
        <f t="shared" si="7"/>
        <v>235489</v>
      </c>
      <c r="H64">
        <f t="shared" si="7"/>
        <v>266960</v>
      </c>
      <c r="I64">
        <f t="shared" si="7"/>
        <v>421966</v>
      </c>
      <c r="J64">
        <f t="shared" si="7"/>
        <v>355604</v>
      </c>
      <c r="K64">
        <f t="shared" ref="K64" si="8">K24</f>
        <v>305845</v>
      </c>
    </row>
    <row r="65" spans="2:11">
      <c r="B65" t="str">
        <f t="shared" ref="B65:J65" si="9">B26</f>
        <v>Accounts receivable</v>
      </c>
      <c r="C65">
        <f t="shared" si="9"/>
        <v>66644</v>
      </c>
      <c r="D65">
        <f t="shared" si="9"/>
        <v>125619</v>
      </c>
      <c r="E65">
        <f t="shared" si="9"/>
        <v>154496</v>
      </c>
      <c r="F65">
        <f t="shared" si="9"/>
        <v>212357</v>
      </c>
      <c r="G65">
        <f t="shared" si="9"/>
        <v>278432</v>
      </c>
      <c r="H65">
        <f t="shared" si="9"/>
        <v>172360</v>
      </c>
      <c r="I65">
        <f t="shared" si="9"/>
        <v>199263</v>
      </c>
      <c r="J65">
        <f t="shared" si="9"/>
        <v>292009</v>
      </c>
      <c r="K65">
        <f t="shared" ref="K65" si="10">K26</f>
        <v>262493</v>
      </c>
    </row>
    <row r="66" spans="2:11">
      <c r="B66" t="str">
        <f t="shared" ref="B66:J66" si="11">B27</f>
        <v>Other receivables</v>
      </c>
      <c r="C66">
        <f t="shared" si="11"/>
        <v>13051</v>
      </c>
      <c r="D66">
        <f t="shared" si="11"/>
        <v>19890</v>
      </c>
      <c r="E66">
        <f t="shared" si="11"/>
        <v>16562</v>
      </c>
      <c r="F66">
        <f t="shared" si="11"/>
        <v>145998</v>
      </c>
      <c r="G66">
        <f t="shared" si="11"/>
        <v>122153</v>
      </c>
      <c r="H66">
        <f t="shared" si="11"/>
        <v>141912</v>
      </c>
      <c r="I66">
        <f t="shared" si="11"/>
        <v>179971</v>
      </c>
      <c r="J66">
        <f t="shared" si="11"/>
        <v>109860</v>
      </c>
      <c r="K66">
        <f t="shared" ref="K66" si="12">K27</f>
        <v>157156</v>
      </c>
    </row>
    <row r="67" spans="2:11">
      <c r="B67" s="1" t="s">
        <v>236</v>
      </c>
      <c r="C67" s="1">
        <f>SUM(C61:C66)</f>
        <v>558721</v>
      </c>
      <c r="D67" s="1">
        <f t="shared" ref="D67:J67" si="13">SUM(D61:D66)</f>
        <v>1148765</v>
      </c>
      <c r="E67" s="1">
        <f t="shared" si="13"/>
        <v>2249051</v>
      </c>
      <c r="F67" s="1">
        <f t="shared" si="13"/>
        <v>2454654</v>
      </c>
      <c r="G67" s="1">
        <f t="shared" si="13"/>
        <v>2813341</v>
      </c>
      <c r="H67" s="1">
        <f t="shared" si="13"/>
        <v>2931114</v>
      </c>
      <c r="I67" s="1">
        <f t="shared" si="13"/>
        <v>3687641</v>
      </c>
      <c r="J67" s="1">
        <f t="shared" si="13"/>
        <v>5111053</v>
      </c>
      <c r="K67" s="1">
        <f t="shared" ref="K67" si="14">SUM(K61:K66)</f>
        <v>4769263</v>
      </c>
    </row>
    <row r="68" spans="2:11">
      <c r="B68" s="2"/>
    </row>
    <row r="69" spans="2:11">
      <c r="B69" s="1" t="s">
        <v>219</v>
      </c>
    </row>
    <row r="70" spans="2:11">
      <c r="B70" t="str">
        <f t="shared" ref="B70:J70" si="15">B40</f>
        <v>Deferred taxes</v>
      </c>
      <c r="C70">
        <f>C40</f>
        <v>57082</v>
      </c>
      <c r="D70">
        <f t="shared" si="15"/>
        <v>120009</v>
      </c>
      <c r="E70">
        <f t="shared" si="15"/>
        <v>256023</v>
      </c>
      <c r="F70">
        <f t="shared" si="15"/>
        <v>258441</v>
      </c>
      <c r="G70">
        <f t="shared" si="15"/>
        <v>310925</v>
      </c>
      <c r="H70">
        <f t="shared" si="15"/>
        <v>414014</v>
      </c>
      <c r="I70">
        <f t="shared" si="15"/>
        <v>349546</v>
      </c>
      <c r="J70">
        <f t="shared" si="15"/>
        <v>545699</v>
      </c>
      <c r="K70">
        <f t="shared" ref="K70" si="16">K40</f>
        <v>455448</v>
      </c>
    </row>
    <row r="71" spans="2:11">
      <c r="B71" t="str">
        <f t="shared" ref="B71:J71" si="17">B47</f>
        <v>Accounts payable and other debt</v>
      </c>
      <c r="C71">
        <f>C47</f>
        <v>42451</v>
      </c>
      <c r="D71">
        <f t="shared" si="17"/>
        <v>83039</v>
      </c>
      <c r="E71">
        <f t="shared" si="17"/>
        <v>151047</v>
      </c>
      <c r="F71">
        <f t="shared" si="17"/>
        <v>217610</v>
      </c>
      <c r="G71">
        <f t="shared" si="17"/>
        <v>275984</v>
      </c>
      <c r="H71">
        <f t="shared" si="17"/>
        <v>262945</v>
      </c>
      <c r="I71">
        <f t="shared" si="17"/>
        <v>362991</v>
      </c>
      <c r="J71">
        <f t="shared" si="17"/>
        <v>327402</v>
      </c>
      <c r="K71">
        <f t="shared" ref="K71" si="18">K47</f>
        <v>421388</v>
      </c>
    </row>
    <row r="72" spans="2:11">
      <c r="B72" s="1" t="s">
        <v>237</v>
      </c>
      <c r="C72" s="1">
        <f>SUM(C70:C71)</f>
        <v>99533</v>
      </c>
      <c r="D72" s="1">
        <f t="shared" ref="D72:J72" si="19">SUM(D70:D71)</f>
        <v>203048</v>
      </c>
      <c r="E72" s="1">
        <f t="shared" si="19"/>
        <v>407070</v>
      </c>
      <c r="F72" s="1">
        <f t="shared" si="19"/>
        <v>476051</v>
      </c>
      <c r="G72" s="1">
        <f t="shared" si="19"/>
        <v>586909</v>
      </c>
      <c r="H72" s="1">
        <f t="shared" si="19"/>
        <v>676959</v>
      </c>
      <c r="I72" s="1">
        <f t="shared" si="19"/>
        <v>712537</v>
      </c>
      <c r="J72" s="1">
        <f t="shared" si="19"/>
        <v>873101</v>
      </c>
      <c r="K72" s="1">
        <f t="shared" ref="K72" si="20">SUM(K70:K71)</f>
        <v>876836</v>
      </c>
    </row>
    <row r="74" spans="2:11">
      <c r="B74" s="1" t="s">
        <v>245</v>
      </c>
      <c r="C74" s="1">
        <f>C67-C72</f>
        <v>459188</v>
      </c>
      <c r="D74" s="1">
        <f t="shared" ref="D74:J74" si="21">D67-D72</f>
        <v>945717</v>
      </c>
      <c r="E74" s="1">
        <f t="shared" si="21"/>
        <v>1841981</v>
      </c>
      <c r="F74" s="1">
        <f t="shared" si="21"/>
        <v>1978603</v>
      </c>
      <c r="G74" s="1">
        <f t="shared" si="21"/>
        <v>2226432</v>
      </c>
      <c r="H74" s="1">
        <f t="shared" si="21"/>
        <v>2254155</v>
      </c>
      <c r="I74" s="1">
        <f t="shared" si="21"/>
        <v>2975104</v>
      </c>
      <c r="J74" s="1">
        <f t="shared" si="21"/>
        <v>4237952</v>
      </c>
      <c r="K74" s="1">
        <f t="shared" ref="K74" si="22">K67-K72</f>
        <v>3892427</v>
      </c>
    </row>
    <row r="77" spans="2:11" ht="20">
      <c r="B77" s="26" t="s">
        <v>240</v>
      </c>
      <c r="C77" s="27">
        <v>2009</v>
      </c>
      <c r="D77" s="27">
        <v>2010</v>
      </c>
      <c r="E77" s="27">
        <v>2011</v>
      </c>
      <c r="F77" s="27">
        <v>2012</v>
      </c>
      <c r="G77" s="27">
        <v>2013</v>
      </c>
      <c r="H77" s="27">
        <v>2014</v>
      </c>
      <c r="I77" s="27">
        <v>2015</v>
      </c>
      <c r="J77" s="27">
        <v>2016</v>
      </c>
      <c r="K77" s="27">
        <v>2017</v>
      </c>
    </row>
    <row r="78" spans="2:11">
      <c r="B78" s="1" t="s">
        <v>238</v>
      </c>
    </row>
    <row r="79" spans="2:11">
      <c r="B79" t="str">
        <f t="shared" ref="B79:J79" si="23">B16</f>
        <v>Investments in associated companies</v>
      </c>
      <c r="C79">
        <f t="shared" si="23"/>
        <v>2723</v>
      </c>
      <c r="D79">
        <f t="shared" si="23"/>
        <v>5984</v>
      </c>
      <c r="E79">
        <f t="shared" si="23"/>
        <v>33635</v>
      </c>
      <c r="F79">
        <f t="shared" si="23"/>
        <v>88867</v>
      </c>
      <c r="G79">
        <f t="shared" si="23"/>
        <v>113711</v>
      </c>
      <c r="H79">
        <f t="shared" si="23"/>
        <v>100130</v>
      </c>
      <c r="I79">
        <f t="shared" si="23"/>
        <v>105785</v>
      </c>
      <c r="J79">
        <f t="shared" si="23"/>
        <v>34111</v>
      </c>
      <c r="K79">
        <f t="shared" ref="K79" si="24">K16</f>
        <v>51406</v>
      </c>
    </row>
    <row r="80" spans="2:11">
      <c r="B80" t="str">
        <f t="shared" ref="B80:J80" si="25">B17</f>
        <v>Investments in stocks and shares</v>
      </c>
      <c r="C80">
        <f t="shared" si="25"/>
        <v>23539</v>
      </c>
      <c r="D80">
        <f t="shared" si="25"/>
        <v>19983</v>
      </c>
      <c r="E80">
        <f t="shared" si="25"/>
        <v>2220</v>
      </c>
      <c r="F80">
        <f t="shared" si="25"/>
        <v>2345</v>
      </c>
      <c r="G80">
        <f t="shared" si="25"/>
        <v>1593</v>
      </c>
      <c r="H80">
        <f t="shared" si="25"/>
        <v>25289</v>
      </c>
      <c r="I80">
        <f t="shared" si="25"/>
        <v>25108</v>
      </c>
      <c r="J80">
        <f t="shared" si="25"/>
        <v>25296</v>
      </c>
      <c r="K80">
        <f t="shared" ref="K80" si="26">K17</f>
        <v>25296</v>
      </c>
    </row>
    <row r="81" spans="2:11">
      <c r="B81" t="str">
        <f t="shared" ref="B81:J81" si="27">B18</f>
        <v>Long term receivables</v>
      </c>
      <c r="C81">
        <f t="shared" si="27"/>
        <v>0</v>
      </c>
      <c r="D81">
        <f t="shared" si="27"/>
        <v>0</v>
      </c>
      <c r="E81">
        <f t="shared" si="27"/>
        <v>0</v>
      </c>
      <c r="F81">
        <f t="shared" si="27"/>
        <v>0</v>
      </c>
      <c r="G81">
        <f t="shared" si="27"/>
        <v>1504</v>
      </c>
      <c r="H81">
        <f t="shared" si="27"/>
        <v>1291</v>
      </c>
      <c r="I81">
        <f t="shared" si="27"/>
        <v>0</v>
      </c>
      <c r="J81">
        <f t="shared" si="27"/>
        <v>12660</v>
      </c>
      <c r="K81">
        <f t="shared" ref="K81" si="28">K18</f>
        <v>0</v>
      </c>
    </row>
    <row r="82" spans="2:11">
      <c r="B82" t="str">
        <f t="shared" ref="B82:J82" si="29">B19</f>
        <v>Other non-current receivables</v>
      </c>
      <c r="C82">
        <f t="shared" si="29"/>
        <v>730</v>
      </c>
      <c r="D82">
        <f t="shared" si="29"/>
        <v>796</v>
      </c>
      <c r="E82">
        <f t="shared" si="29"/>
        <v>0</v>
      </c>
      <c r="F82">
        <f t="shared" si="29"/>
        <v>0</v>
      </c>
      <c r="G82">
        <f t="shared" si="29"/>
        <v>0</v>
      </c>
      <c r="H82">
        <f t="shared" si="29"/>
        <v>0</v>
      </c>
      <c r="I82">
        <f t="shared" si="29"/>
        <v>0</v>
      </c>
      <c r="J82">
        <f t="shared" si="29"/>
        <v>0</v>
      </c>
      <c r="K82">
        <f t="shared" ref="K82" si="30">K19</f>
        <v>0</v>
      </c>
    </row>
    <row r="83" spans="2:11">
      <c r="B83" t="str">
        <f t="shared" ref="B83:J83" si="31">B29</f>
        <v>Cash and cash equivalents</v>
      </c>
      <c r="C83">
        <f t="shared" si="31"/>
        <v>35319</v>
      </c>
      <c r="D83">
        <f t="shared" si="31"/>
        <v>9128</v>
      </c>
      <c r="E83">
        <f t="shared" si="31"/>
        <v>16868</v>
      </c>
      <c r="F83">
        <f t="shared" si="31"/>
        <v>25045</v>
      </c>
      <c r="G83">
        <f t="shared" si="31"/>
        <v>182077</v>
      </c>
      <c r="H83">
        <f t="shared" si="31"/>
        <v>405109</v>
      </c>
      <c r="I83">
        <f t="shared" si="31"/>
        <v>101852</v>
      </c>
      <c r="J83">
        <f t="shared" si="31"/>
        <v>234996</v>
      </c>
      <c r="K83">
        <f t="shared" ref="K83" si="32">K29</f>
        <v>309551</v>
      </c>
    </row>
    <row r="84" spans="2:11">
      <c r="B84" s="1" t="s">
        <v>241</v>
      </c>
      <c r="C84" s="1">
        <f>SUM(C79:C83)</f>
        <v>62311</v>
      </c>
      <c r="D84" s="1">
        <f t="shared" ref="D84:J84" si="33">SUM(D79:D83)</f>
        <v>35891</v>
      </c>
      <c r="E84" s="1">
        <f t="shared" si="33"/>
        <v>52723</v>
      </c>
      <c r="F84" s="1">
        <f t="shared" si="33"/>
        <v>116257</v>
      </c>
      <c r="G84" s="1">
        <f t="shared" si="33"/>
        <v>298885</v>
      </c>
      <c r="H84" s="1">
        <f t="shared" si="33"/>
        <v>531819</v>
      </c>
      <c r="I84" s="1">
        <f t="shared" si="33"/>
        <v>232745</v>
      </c>
      <c r="J84" s="1">
        <f t="shared" si="33"/>
        <v>307063</v>
      </c>
      <c r="K84" s="1">
        <f t="shared" ref="K84" si="34">SUM(K79:K83)</f>
        <v>386253</v>
      </c>
    </row>
    <row r="86" spans="2:11">
      <c r="B86" s="1" t="s">
        <v>239</v>
      </c>
    </row>
    <row r="87" spans="2:11">
      <c r="B87" t="str">
        <f t="shared" ref="B87:J87" si="35">B41</f>
        <v>Long-term interest bearing debts</v>
      </c>
      <c r="C87">
        <f t="shared" si="35"/>
        <v>34350</v>
      </c>
      <c r="D87">
        <f t="shared" si="35"/>
        <v>37357</v>
      </c>
      <c r="E87">
        <f t="shared" si="35"/>
        <v>733693</v>
      </c>
      <c r="F87">
        <f t="shared" si="35"/>
        <v>731948</v>
      </c>
      <c r="G87">
        <f t="shared" si="35"/>
        <v>685151</v>
      </c>
      <c r="H87">
        <f t="shared" si="35"/>
        <v>505393</v>
      </c>
      <c r="I87">
        <f t="shared" si="35"/>
        <v>447559</v>
      </c>
      <c r="J87">
        <f t="shared" si="35"/>
        <v>827146</v>
      </c>
      <c r="K87">
        <f t="shared" ref="K87" si="36">K41</f>
        <v>146696</v>
      </c>
    </row>
    <row r="88" spans="2:11">
      <c r="B88" t="str">
        <f t="shared" ref="B88:J88" si="37">B42</f>
        <v>Derivatives</v>
      </c>
      <c r="C88">
        <f t="shared" si="37"/>
        <v>0</v>
      </c>
      <c r="D88">
        <f t="shared" si="37"/>
        <v>0</v>
      </c>
      <c r="E88">
        <f t="shared" si="37"/>
        <v>0</v>
      </c>
      <c r="F88">
        <f t="shared" si="37"/>
        <v>0</v>
      </c>
      <c r="G88">
        <f t="shared" si="37"/>
        <v>74889</v>
      </c>
      <c r="H88">
        <f t="shared" si="37"/>
        <v>116928</v>
      </c>
      <c r="I88">
        <f t="shared" si="37"/>
        <v>128804</v>
      </c>
      <c r="J88">
        <f t="shared" si="37"/>
        <v>101456</v>
      </c>
      <c r="K88">
        <f t="shared" ref="K88" si="38">K42</f>
        <v>0</v>
      </c>
    </row>
    <row r="89" spans="2:11">
      <c r="B89" t="str">
        <f>B45</f>
        <v>Financial Derivatives</v>
      </c>
      <c r="C89">
        <f t="shared" ref="C89:K89" si="39">C45</f>
        <v>0</v>
      </c>
      <c r="D89">
        <f t="shared" si="39"/>
        <v>0</v>
      </c>
      <c r="E89">
        <f t="shared" si="39"/>
        <v>0</v>
      </c>
      <c r="F89">
        <f t="shared" si="39"/>
        <v>0</v>
      </c>
      <c r="G89">
        <f t="shared" si="39"/>
        <v>0</v>
      </c>
      <c r="H89">
        <f t="shared" si="39"/>
        <v>0</v>
      </c>
      <c r="I89">
        <f t="shared" si="39"/>
        <v>0</v>
      </c>
      <c r="J89">
        <f t="shared" si="39"/>
        <v>0</v>
      </c>
      <c r="K89">
        <f t="shared" si="39"/>
        <v>127255</v>
      </c>
    </row>
    <row r="90" spans="2:11">
      <c r="B90" t="str">
        <f t="shared" ref="B90:J90" si="40">B46</f>
        <v>Short-term interest bearing debt</v>
      </c>
      <c r="C90">
        <f t="shared" si="40"/>
        <v>98262</v>
      </c>
      <c r="D90">
        <f t="shared" si="40"/>
        <v>41961</v>
      </c>
      <c r="E90">
        <f t="shared" si="40"/>
        <v>100000</v>
      </c>
      <c r="F90">
        <f t="shared" si="40"/>
        <v>100000</v>
      </c>
      <c r="G90">
        <f t="shared" si="40"/>
        <v>100000</v>
      </c>
      <c r="H90">
        <f t="shared" si="40"/>
        <v>100000</v>
      </c>
      <c r="I90">
        <f t="shared" si="40"/>
        <v>0</v>
      </c>
      <c r="J90">
        <f t="shared" si="40"/>
        <v>0</v>
      </c>
      <c r="K90">
        <f t="shared" ref="K90" si="41">K46</f>
        <v>378300</v>
      </c>
    </row>
    <row r="91" spans="2:11">
      <c r="B91" t="str">
        <f t="shared" ref="B91:J91" si="42">B51</f>
        <v>Provisions for onerous contracts</v>
      </c>
      <c r="C91">
        <f t="shared" si="42"/>
        <v>0</v>
      </c>
      <c r="D91">
        <f t="shared" si="42"/>
        <v>0</v>
      </c>
      <c r="E91">
        <f t="shared" si="42"/>
        <v>0</v>
      </c>
      <c r="F91">
        <f t="shared" si="42"/>
        <v>0</v>
      </c>
      <c r="G91">
        <f t="shared" si="42"/>
        <v>0</v>
      </c>
      <c r="H91">
        <f t="shared" si="42"/>
        <v>0</v>
      </c>
      <c r="I91">
        <f t="shared" si="42"/>
        <v>51004</v>
      </c>
      <c r="J91">
        <f t="shared" si="42"/>
        <v>67378</v>
      </c>
      <c r="K91">
        <f t="shared" ref="K91" si="43">K51</f>
        <v>0</v>
      </c>
    </row>
    <row r="92" spans="2:11">
      <c r="B92" s="1" t="s">
        <v>242</v>
      </c>
      <c r="C92" s="1">
        <f>SUM(C87:C91)</f>
        <v>132612</v>
      </c>
      <c r="D92" s="1">
        <f t="shared" ref="D92:J92" si="44">SUM(D87:D91)</f>
        <v>79318</v>
      </c>
      <c r="E92" s="1">
        <f t="shared" si="44"/>
        <v>833693</v>
      </c>
      <c r="F92" s="1">
        <f t="shared" si="44"/>
        <v>831948</v>
      </c>
      <c r="G92" s="1">
        <f t="shared" si="44"/>
        <v>860040</v>
      </c>
      <c r="H92" s="1">
        <f t="shared" si="44"/>
        <v>722321</v>
      </c>
      <c r="I92" s="1">
        <f t="shared" si="44"/>
        <v>627367</v>
      </c>
      <c r="J92" s="1">
        <f t="shared" si="44"/>
        <v>995980</v>
      </c>
      <c r="K92" s="1">
        <f t="shared" ref="K92" si="45">SUM(K87:K91)</f>
        <v>652251</v>
      </c>
    </row>
    <row r="94" spans="2:11">
      <c r="B94" s="1" t="s">
        <v>246</v>
      </c>
      <c r="C94" s="1">
        <f>C92-C84</f>
        <v>70301</v>
      </c>
      <c r="D94" s="1">
        <f t="shared" ref="D94:J94" si="46">D92-D84</f>
        <v>43427</v>
      </c>
      <c r="E94" s="1">
        <f t="shared" si="46"/>
        <v>780970</v>
      </c>
      <c r="F94" s="1">
        <f t="shared" si="46"/>
        <v>715691</v>
      </c>
      <c r="G94" s="1">
        <f t="shared" si="46"/>
        <v>561155</v>
      </c>
      <c r="H94" s="1">
        <f t="shared" si="46"/>
        <v>190502</v>
      </c>
      <c r="I94" s="1">
        <f t="shared" si="46"/>
        <v>394622</v>
      </c>
      <c r="J94" s="1">
        <f t="shared" si="46"/>
        <v>688917</v>
      </c>
      <c r="K94" s="1">
        <f t="shared" ref="K94" si="47">K92-K84</f>
        <v>265998</v>
      </c>
    </row>
    <row r="95" spans="2:11">
      <c r="B95" t="s">
        <v>50</v>
      </c>
      <c r="C95">
        <f>C38</f>
        <v>388887</v>
      </c>
      <c r="D95">
        <f t="shared" ref="D95:J95" si="48">D38</f>
        <v>902289</v>
      </c>
      <c r="E95">
        <f t="shared" si="48"/>
        <v>1061011</v>
      </c>
      <c r="F95">
        <f t="shared" si="48"/>
        <v>1262912</v>
      </c>
      <c r="G95">
        <f t="shared" si="48"/>
        <v>1665277</v>
      </c>
      <c r="H95">
        <f t="shared" si="48"/>
        <v>2063653</v>
      </c>
      <c r="I95">
        <f t="shared" si="48"/>
        <v>2580482</v>
      </c>
      <c r="J95">
        <f t="shared" si="48"/>
        <v>3549035</v>
      </c>
      <c r="K95">
        <f t="shared" ref="K95" si="49">K38</f>
        <v>3626429</v>
      </c>
    </row>
    <row r="96" spans="2:11">
      <c r="B96" s="1" t="s">
        <v>247</v>
      </c>
      <c r="C96" s="1">
        <f>C94+C95</f>
        <v>459188</v>
      </c>
      <c r="D96" s="1">
        <f t="shared" ref="D96:J96" si="50">D94+D95</f>
        <v>945716</v>
      </c>
      <c r="E96" s="1">
        <f t="shared" si="50"/>
        <v>1841981</v>
      </c>
      <c r="F96" s="1">
        <f t="shared" si="50"/>
        <v>1978603</v>
      </c>
      <c r="G96" s="1">
        <f t="shared" si="50"/>
        <v>2226432</v>
      </c>
      <c r="H96" s="1">
        <f t="shared" si="50"/>
        <v>2254155</v>
      </c>
      <c r="I96" s="1">
        <f t="shared" si="50"/>
        <v>2975104</v>
      </c>
      <c r="J96" s="1">
        <f t="shared" si="50"/>
        <v>4237952</v>
      </c>
      <c r="K96" s="1">
        <f t="shared" ref="K96" si="51">K94+K95</f>
        <v>3892427</v>
      </c>
    </row>
    <row r="99" spans="2:11" ht="20">
      <c r="B99" s="26" t="s">
        <v>217</v>
      </c>
      <c r="C99" s="27">
        <v>2009</v>
      </c>
      <c r="D99" s="27">
        <v>2010</v>
      </c>
      <c r="E99" s="27">
        <v>2011</v>
      </c>
      <c r="F99" s="27">
        <v>2012</v>
      </c>
      <c r="G99" s="27">
        <v>2013</v>
      </c>
      <c r="H99" s="27">
        <v>2014</v>
      </c>
      <c r="I99" s="27">
        <v>2015</v>
      </c>
      <c r="J99" s="27">
        <v>2016</v>
      </c>
      <c r="K99" s="27">
        <v>2017</v>
      </c>
    </row>
    <row r="100" spans="2:11">
      <c r="B100" t="str">
        <f>B63</f>
        <v>Biological assets (biomass)</v>
      </c>
      <c r="C100">
        <f t="shared" ref="C100:K100" si="52">C23</f>
        <v>227497</v>
      </c>
      <c r="D100">
        <f t="shared" si="52"/>
        <v>482091</v>
      </c>
      <c r="E100">
        <f t="shared" si="52"/>
        <v>700336</v>
      </c>
      <c r="F100">
        <f t="shared" si="52"/>
        <v>746958</v>
      </c>
      <c r="G100">
        <f t="shared" si="52"/>
        <v>965896</v>
      </c>
      <c r="H100">
        <f t="shared" si="52"/>
        <v>1013959</v>
      </c>
      <c r="I100">
        <f t="shared" si="52"/>
        <v>1060273</v>
      </c>
      <c r="J100">
        <f t="shared" si="52"/>
        <v>1858435</v>
      </c>
      <c r="K100">
        <f t="shared" si="52"/>
        <v>1096664</v>
      </c>
    </row>
    <row r="101" spans="2:11">
      <c r="B101" t="str">
        <f>B64</f>
        <v>Inventory</v>
      </c>
      <c r="C101">
        <f t="shared" ref="C101:K101" si="53">C24</f>
        <v>20527</v>
      </c>
      <c r="D101">
        <f t="shared" si="53"/>
        <v>28501</v>
      </c>
      <c r="E101">
        <f t="shared" si="53"/>
        <v>179179</v>
      </c>
      <c r="F101">
        <f t="shared" si="53"/>
        <v>242898</v>
      </c>
      <c r="G101">
        <f t="shared" si="53"/>
        <v>235489</v>
      </c>
      <c r="H101">
        <f t="shared" si="53"/>
        <v>266960</v>
      </c>
      <c r="I101">
        <f t="shared" si="53"/>
        <v>421966</v>
      </c>
      <c r="J101">
        <f t="shared" si="53"/>
        <v>355604</v>
      </c>
      <c r="K101">
        <f t="shared" si="53"/>
        <v>305845</v>
      </c>
    </row>
    <row r="102" spans="2:11">
      <c r="B102" t="str">
        <f>B65</f>
        <v>Accounts receivable</v>
      </c>
      <c r="C102">
        <f t="shared" ref="C102:K102" si="54">C26</f>
        <v>66644</v>
      </c>
      <c r="D102">
        <f t="shared" si="54"/>
        <v>125619</v>
      </c>
      <c r="E102">
        <f t="shared" si="54"/>
        <v>154496</v>
      </c>
      <c r="F102">
        <f t="shared" si="54"/>
        <v>212357</v>
      </c>
      <c r="G102">
        <f t="shared" si="54"/>
        <v>278432</v>
      </c>
      <c r="H102">
        <f t="shared" si="54"/>
        <v>172360</v>
      </c>
      <c r="I102">
        <f t="shared" si="54"/>
        <v>199263</v>
      </c>
      <c r="J102">
        <f t="shared" si="54"/>
        <v>292009</v>
      </c>
      <c r="K102">
        <f t="shared" si="54"/>
        <v>262493</v>
      </c>
    </row>
    <row r="103" spans="2:11" s="1" customFormat="1">
      <c r="B103" t="str">
        <f>B66</f>
        <v>Other receivables</v>
      </c>
      <c r="C103">
        <f t="shared" ref="C103:K103" si="55">C27</f>
        <v>13051</v>
      </c>
      <c r="D103">
        <f t="shared" si="55"/>
        <v>19890</v>
      </c>
      <c r="E103">
        <f t="shared" si="55"/>
        <v>16562</v>
      </c>
      <c r="F103">
        <f t="shared" si="55"/>
        <v>145998</v>
      </c>
      <c r="G103">
        <f t="shared" si="55"/>
        <v>122153</v>
      </c>
      <c r="H103">
        <f t="shared" si="55"/>
        <v>141912</v>
      </c>
      <c r="I103">
        <f t="shared" si="55"/>
        <v>179971</v>
      </c>
      <c r="J103">
        <f t="shared" si="55"/>
        <v>109860</v>
      </c>
      <c r="K103">
        <f t="shared" si="55"/>
        <v>157156</v>
      </c>
    </row>
    <row r="104" spans="2:11" s="1" customFormat="1">
      <c r="B104" s="1" t="s">
        <v>218</v>
      </c>
      <c r="C104" s="1">
        <f t="shared" ref="C104:K104" si="56">SUM(C100:C103)</f>
        <v>327719</v>
      </c>
      <c r="D104" s="1">
        <f t="shared" si="56"/>
        <v>656101</v>
      </c>
      <c r="E104" s="1">
        <f t="shared" si="56"/>
        <v>1050573</v>
      </c>
      <c r="F104" s="1">
        <f t="shared" si="56"/>
        <v>1348211</v>
      </c>
      <c r="G104" s="1">
        <f t="shared" si="56"/>
        <v>1601970</v>
      </c>
      <c r="H104" s="1">
        <f t="shared" si="56"/>
        <v>1595191</v>
      </c>
      <c r="I104" s="1">
        <f t="shared" si="56"/>
        <v>1861473</v>
      </c>
      <c r="J104" s="1">
        <f t="shared" si="56"/>
        <v>2615908</v>
      </c>
      <c r="K104" s="1">
        <f t="shared" si="56"/>
        <v>1822158</v>
      </c>
    </row>
    <row r="106" spans="2:11">
      <c r="B106" t="str">
        <f t="shared" ref="B106:J106" si="57">B71</f>
        <v>Accounts payable and other debt</v>
      </c>
      <c r="C106">
        <f t="shared" si="57"/>
        <v>42451</v>
      </c>
      <c r="D106">
        <f t="shared" si="57"/>
        <v>83039</v>
      </c>
      <c r="E106">
        <f t="shared" si="57"/>
        <v>151047</v>
      </c>
      <c r="F106">
        <f t="shared" si="57"/>
        <v>217610</v>
      </c>
      <c r="G106">
        <f t="shared" si="57"/>
        <v>275984</v>
      </c>
      <c r="H106">
        <f t="shared" si="57"/>
        <v>262945</v>
      </c>
      <c r="I106">
        <f t="shared" si="57"/>
        <v>362991</v>
      </c>
      <c r="J106">
        <f t="shared" si="57"/>
        <v>327402</v>
      </c>
      <c r="K106">
        <f t="shared" ref="K106" si="58">K71</f>
        <v>421388</v>
      </c>
    </row>
    <row r="107" spans="2:11">
      <c r="B107" s="1" t="s">
        <v>219</v>
      </c>
      <c r="C107" s="1">
        <f>C106</f>
        <v>42451</v>
      </c>
      <c r="D107" s="1">
        <f t="shared" ref="D107:J107" si="59">D106</f>
        <v>83039</v>
      </c>
      <c r="E107" s="1">
        <f t="shared" si="59"/>
        <v>151047</v>
      </c>
      <c r="F107" s="1">
        <f t="shared" si="59"/>
        <v>217610</v>
      </c>
      <c r="G107" s="1">
        <f t="shared" si="59"/>
        <v>275984</v>
      </c>
      <c r="H107" s="1">
        <f t="shared" si="59"/>
        <v>262945</v>
      </c>
      <c r="I107" s="1">
        <f t="shared" si="59"/>
        <v>362991</v>
      </c>
      <c r="J107" s="1">
        <f t="shared" si="59"/>
        <v>327402</v>
      </c>
      <c r="K107" s="1">
        <f t="shared" ref="K107" si="60">K106</f>
        <v>421388</v>
      </c>
    </row>
    <row r="109" spans="2:11">
      <c r="B109" s="1" t="s">
        <v>217</v>
      </c>
      <c r="C109" s="1">
        <f>C104-C107</f>
        <v>285268</v>
      </c>
      <c r="D109" s="1">
        <f t="shared" ref="D109:J109" si="61">D104-D107</f>
        <v>573062</v>
      </c>
      <c r="E109" s="1">
        <f t="shared" si="61"/>
        <v>899526</v>
      </c>
      <c r="F109" s="1">
        <f t="shared" si="61"/>
        <v>1130601</v>
      </c>
      <c r="G109" s="1">
        <f t="shared" si="61"/>
        <v>1325986</v>
      </c>
      <c r="H109" s="1">
        <f t="shared" si="61"/>
        <v>1332246</v>
      </c>
      <c r="I109" s="1">
        <f t="shared" si="61"/>
        <v>1498482</v>
      </c>
      <c r="J109" s="1">
        <f t="shared" si="61"/>
        <v>2288506</v>
      </c>
      <c r="K109" s="1">
        <f t="shared" ref="K109" si="62">K104-K107</f>
        <v>1400770</v>
      </c>
    </row>
    <row r="111" spans="2:11">
      <c r="B111" s="1" t="s">
        <v>220</v>
      </c>
      <c r="D111">
        <f t="shared" ref="D111:J111" si="63">D109-C109</f>
        <v>287794</v>
      </c>
      <c r="E111">
        <f t="shared" si="63"/>
        <v>326464</v>
      </c>
      <c r="F111">
        <f t="shared" si="63"/>
        <v>231075</v>
      </c>
      <c r="G111">
        <f t="shared" si="63"/>
        <v>195385</v>
      </c>
      <c r="H111">
        <f t="shared" si="63"/>
        <v>6260</v>
      </c>
      <c r="I111">
        <f t="shared" si="63"/>
        <v>166236</v>
      </c>
      <c r="J111">
        <f t="shared" si="63"/>
        <v>790024</v>
      </c>
      <c r="K111">
        <f t="shared" ref="K111" si="64">K109-J109</f>
        <v>-887736</v>
      </c>
    </row>
    <row r="112" spans="2:11">
      <c r="B112" t="s">
        <v>222</v>
      </c>
      <c r="C112" s="1"/>
      <c r="D112" s="20">
        <f t="shared" ref="D112:J112" si="65">(D109-C109)/C109</f>
        <v>1.008854831246407</v>
      </c>
      <c r="E112" s="20">
        <f t="shared" si="65"/>
        <v>0.56968355954504046</v>
      </c>
      <c r="F112" s="20">
        <f t="shared" si="65"/>
        <v>0.25688529292093837</v>
      </c>
      <c r="G112" s="20">
        <f t="shared" si="65"/>
        <v>0.17281516644687206</v>
      </c>
      <c r="H112" s="20">
        <f t="shared" si="65"/>
        <v>4.721015154006151E-3</v>
      </c>
      <c r="I112" s="20">
        <f t="shared" si="65"/>
        <v>0.1247787570763958</v>
      </c>
      <c r="J112" s="20">
        <f t="shared" si="65"/>
        <v>0.52721620947065095</v>
      </c>
      <c r="K112" s="20">
        <f t="shared" ref="K112" si="66">(K109-J109)/J109</f>
        <v>-0.38791071554979539</v>
      </c>
    </row>
    <row r="118" spans="2:11" ht="20">
      <c r="B118" s="26" t="s">
        <v>221</v>
      </c>
      <c r="C118" s="27">
        <v>2009</v>
      </c>
      <c r="D118" s="27">
        <v>2010</v>
      </c>
      <c r="E118" s="27">
        <v>2011</v>
      </c>
      <c r="F118" s="27">
        <v>2012</v>
      </c>
      <c r="G118" s="27">
        <v>2013</v>
      </c>
      <c r="H118" s="27">
        <v>2014</v>
      </c>
      <c r="I118" s="27">
        <v>2015</v>
      </c>
      <c r="J118" s="27">
        <v>2016</v>
      </c>
      <c r="K118" s="27">
        <v>2017</v>
      </c>
    </row>
    <row r="119" spans="2:11">
      <c r="B119" t="str">
        <f t="shared" ref="B119:K119" si="67">B8</f>
        <v>Property, plant &amp; equipment</v>
      </c>
      <c r="C119">
        <f t="shared" si="67"/>
        <v>231002</v>
      </c>
      <c r="D119">
        <f t="shared" si="67"/>
        <v>356419</v>
      </c>
      <c r="E119">
        <f t="shared" si="67"/>
        <v>828523</v>
      </c>
      <c r="F119">
        <f t="shared" si="67"/>
        <v>796088</v>
      </c>
      <c r="G119">
        <f t="shared" si="67"/>
        <v>882083</v>
      </c>
      <c r="H119">
        <f t="shared" si="67"/>
        <v>926735</v>
      </c>
      <c r="I119">
        <f t="shared" si="67"/>
        <v>1427285</v>
      </c>
      <c r="J119">
        <f t="shared" si="67"/>
        <v>2118470</v>
      </c>
      <c r="K119">
        <f t="shared" si="67"/>
        <v>2570430</v>
      </c>
    </row>
    <row r="120" spans="2:11">
      <c r="B120" t="str">
        <f t="shared" ref="B120:K120" si="68">B13</f>
        <v>Prepayments for purchase of PP</v>
      </c>
      <c r="C120">
        <f t="shared" si="68"/>
        <v>0</v>
      </c>
      <c r="D120">
        <f t="shared" si="68"/>
        <v>0</v>
      </c>
      <c r="E120">
        <f t="shared" si="68"/>
        <v>0</v>
      </c>
      <c r="F120">
        <f t="shared" si="68"/>
        <v>16680</v>
      </c>
      <c r="G120">
        <f t="shared" si="68"/>
        <v>34613</v>
      </c>
      <c r="H120">
        <f t="shared" si="68"/>
        <v>114513</v>
      </c>
      <c r="I120">
        <f t="shared" si="68"/>
        <v>104208</v>
      </c>
      <c r="J120">
        <f t="shared" si="68"/>
        <v>0</v>
      </c>
      <c r="K120">
        <f t="shared" si="68"/>
        <v>0</v>
      </c>
    </row>
    <row r="121" spans="2:11">
      <c r="B121" t="str">
        <f>Inntektsrapport!B27</f>
        <v>Depreciation</v>
      </c>
      <c r="C121">
        <f>Inntektsrapport!C27</f>
        <v>-20797</v>
      </c>
      <c r="D121">
        <f>Inntektsrapport!D27</f>
        <v>-42257</v>
      </c>
      <c r="E121">
        <f>Inntektsrapport!E27</f>
        <v>-67325</v>
      </c>
      <c r="F121">
        <f>Inntektsrapport!F27</f>
        <v>-80244</v>
      </c>
      <c r="G121">
        <f>Inntektsrapport!G27</f>
        <v>-86659</v>
      </c>
      <c r="H121">
        <f>Inntektsrapport!H27</f>
        <v>-97169</v>
      </c>
      <c r="I121">
        <f>Inntektsrapport!I27</f>
        <v>-108098</v>
      </c>
      <c r="J121">
        <f>Inntektsrapport!J27</f>
        <v>-133261</v>
      </c>
      <c r="K121">
        <f>Inntektsrapport!K27</f>
        <v>-183590</v>
      </c>
    </row>
    <row r="122" spans="2:11">
      <c r="B122" s="1" t="s">
        <v>263</v>
      </c>
      <c r="C122" s="1"/>
      <c r="D122" s="1">
        <f>(SUM(D119:D120)-(SUM(C119:C120))-D121)</f>
        <v>167674</v>
      </c>
      <c r="E122" s="1">
        <f t="shared" ref="E122:K122" si="69">(SUM(E119:E120)-(SUM(D119:D120))-E121)</f>
        <v>539429</v>
      </c>
      <c r="F122" s="1">
        <f t="shared" si="69"/>
        <v>64489</v>
      </c>
      <c r="G122" s="1">
        <f t="shared" si="69"/>
        <v>190587</v>
      </c>
      <c r="H122" s="1">
        <f t="shared" si="69"/>
        <v>221721</v>
      </c>
      <c r="I122" s="1">
        <f t="shared" si="69"/>
        <v>598343</v>
      </c>
      <c r="J122" s="1">
        <f t="shared" si="69"/>
        <v>720238</v>
      </c>
      <c r="K122" s="1">
        <f t="shared" si="69"/>
        <v>635550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/>
  </sheetViews>
  <sheetFormatPr baseColWidth="10" defaultColWidth="11.1640625" defaultRowHeight="16"/>
  <cols>
    <col min="1" max="1" width="18" bestFit="1" customWidth="1"/>
    <col min="2" max="2" width="51.33203125" customWidth="1"/>
  </cols>
  <sheetData>
    <row r="1" spans="1:11">
      <c r="A1" s="1" t="s">
        <v>0</v>
      </c>
      <c r="C1" t="s">
        <v>153</v>
      </c>
    </row>
    <row r="2" spans="1:11">
      <c r="A2" s="1" t="s">
        <v>1</v>
      </c>
    </row>
    <row r="3" spans="1:11">
      <c r="C3" s="27">
        <v>2009</v>
      </c>
      <c r="D3" s="27">
        <v>2010</v>
      </c>
      <c r="E3" s="27">
        <v>2011</v>
      </c>
      <c r="F3" s="27">
        <v>2012</v>
      </c>
      <c r="G3" s="27">
        <v>2013</v>
      </c>
      <c r="H3" s="27">
        <v>2014</v>
      </c>
      <c r="I3" s="27">
        <v>2015</v>
      </c>
      <c r="J3" s="27">
        <v>2016</v>
      </c>
      <c r="K3" s="27">
        <v>2017</v>
      </c>
    </row>
    <row r="4" spans="1:11">
      <c r="B4" s="1" t="s">
        <v>64</v>
      </c>
    </row>
    <row r="5" spans="1:11">
      <c r="B5" s="1" t="s">
        <v>65</v>
      </c>
      <c r="C5" s="1">
        <v>192394</v>
      </c>
      <c r="D5" s="1">
        <v>315580</v>
      </c>
      <c r="E5" s="1">
        <v>400698</v>
      </c>
      <c r="F5" s="1">
        <v>343520</v>
      </c>
      <c r="G5" s="1">
        <v>701320</v>
      </c>
      <c r="H5" s="1">
        <v>892291</v>
      </c>
      <c r="I5" s="1">
        <v>928758</v>
      </c>
      <c r="J5" s="1">
        <v>1673587</v>
      </c>
      <c r="K5" s="1">
        <v>649104</v>
      </c>
    </row>
    <row r="6" spans="1:11">
      <c r="B6" t="s">
        <v>66</v>
      </c>
      <c r="C6">
        <v>20797</v>
      </c>
      <c r="D6">
        <v>42257</v>
      </c>
      <c r="E6">
        <v>67325</v>
      </c>
      <c r="F6">
        <v>83224</v>
      </c>
      <c r="G6">
        <v>96878</v>
      </c>
      <c r="H6">
        <v>104476</v>
      </c>
      <c r="I6">
        <v>112812</v>
      </c>
      <c r="J6">
        <v>135575</v>
      </c>
      <c r="K6">
        <v>183590</v>
      </c>
    </row>
    <row r="7" spans="1:11">
      <c r="B7" t="s">
        <v>67</v>
      </c>
      <c r="C7">
        <v>-33655</v>
      </c>
      <c r="D7">
        <v>-83926</v>
      </c>
      <c r="E7">
        <v>45882</v>
      </c>
      <c r="F7">
        <v>-90546</v>
      </c>
      <c r="G7">
        <v>-115352</v>
      </c>
      <c r="H7">
        <v>11547</v>
      </c>
      <c r="I7">
        <v>27578</v>
      </c>
      <c r="J7">
        <v>-608195</v>
      </c>
      <c r="K7">
        <v>693540</v>
      </c>
    </row>
    <row r="8" spans="1:11">
      <c r="B8" t="s">
        <v>90</v>
      </c>
      <c r="C8">
        <v>0</v>
      </c>
      <c r="D8">
        <v>0</v>
      </c>
      <c r="E8">
        <v>2021</v>
      </c>
      <c r="F8">
        <v>6442</v>
      </c>
      <c r="G8">
        <v>-23788</v>
      </c>
      <c r="H8">
        <v>845</v>
      </c>
      <c r="I8">
        <v>-6758</v>
      </c>
      <c r="J8">
        <v>-9146</v>
      </c>
      <c r="K8">
        <v>-17301</v>
      </c>
    </row>
    <row r="9" spans="1:11">
      <c r="B9" t="s">
        <v>97</v>
      </c>
      <c r="C9">
        <v>0</v>
      </c>
      <c r="D9">
        <v>0</v>
      </c>
      <c r="E9">
        <v>0</v>
      </c>
      <c r="F9">
        <v>3078</v>
      </c>
      <c r="G9">
        <v>53151</v>
      </c>
      <c r="H9">
        <v>40452</v>
      </c>
      <c r="I9">
        <v>27138</v>
      </c>
      <c r="J9">
        <v>-10125</v>
      </c>
      <c r="K9">
        <v>11198</v>
      </c>
    </row>
    <row r="10" spans="1:11">
      <c r="B10" t="s">
        <v>98</v>
      </c>
      <c r="C10">
        <v>0</v>
      </c>
      <c r="D10">
        <v>0</v>
      </c>
      <c r="E10">
        <v>0</v>
      </c>
      <c r="F10">
        <v>17546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>
      <c r="B11" t="s">
        <v>91</v>
      </c>
      <c r="C11">
        <v>0</v>
      </c>
      <c r="D11">
        <v>0</v>
      </c>
      <c r="E11">
        <v>-126618</v>
      </c>
      <c r="F11">
        <v>0</v>
      </c>
      <c r="G11">
        <v>0</v>
      </c>
      <c r="H11">
        <v>0</v>
      </c>
      <c r="I11">
        <v>0</v>
      </c>
      <c r="J11">
        <v>-10440</v>
      </c>
      <c r="K11">
        <v>0</v>
      </c>
    </row>
    <row r="12" spans="1:11">
      <c r="B12" t="s">
        <v>127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3186</v>
      </c>
      <c r="K12">
        <v>0</v>
      </c>
    </row>
    <row r="13" spans="1:11">
      <c r="B13" t="s">
        <v>7</v>
      </c>
      <c r="C13">
        <v>0</v>
      </c>
      <c r="D13">
        <v>2856</v>
      </c>
      <c r="E13">
        <v>-2856</v>
      </c>
      <c r="F13">
        <v>46078</v>
      </c>
      <c r="G13">
        <v>24830</v>
      </c>
      <c r="H13">
        <v>-70908</v>
      </c>
      <c r="I13">
        <v>51004</v>
      </c>
      <c r="J13">
        <v>16372</v>
      </c>
      <c r="K13">
        <v>-67376</v>
      </c>
    </row>
    <row r="14" spans="1:11">
      <c r="B14" t="s">
        <v>68</v>
      </c>
      <c r="C14">
        <v>0</v>
      </c>
      <c r="D14">
        <v>0</v>
      </c>
      <c r="E14">
        <v>-32490</v>
      </c>
      <c r="F14">
        <v>-72612</v>
      </c>
      <c r="G14">
        <v>-46620</v>
      </c>
      <c r="H14">
        <v>-81381</v>
      </c>
      <c r="I14">
        <v>-148225</v>
      </c>
      <c r="J14">
        <v>-154635</v>
      </c>
      <c r="K14">
        <v>-140337</v>
      </c>
    </row>
    <row r="15" spans="1:11">
      <c r="B15" t="s">
        <v>69</v>
      </c>
      <c r="C15">
        <v>32724</v>
      </c>
      <c r="D15">
        <v>-71888</v>
      </c>
      <c r="E15">
        <v>24455</v>
      </c>
      <c r="F15">
        <v>-84929</v>
      </c>
      <c r="G15">
        <v>-96179</v>
      </c>
      <c r="H15">
        <v>-91084</v>
      </c>
      <c r="I15">
        <v>-228898</v>
      </c>
      <c r="J15">
        <v>-4494</v>
      </c>
      <c r="K15">
        <v>117990</v>
      </c>
    </row>
    <row r="16" spans="1:11">
      <c r="B16" t="s">
        <v>70</v>
      </c>
      <c r="C16">
        <v>-22639</v>
      </c>
      <c r="D16">
        <v>-16226</v>
      </c>
      <c r="E16">
        <v>32081</v>
      </c>
      <c r="F16">
        <v>-86437</v>
      </c>
      <c r="G16">
        <v>-109359</v>
      </c>
      <c r="H16">
        <v>152166</v>
      </c>
      <c r="I16">
        <v>-60296</v>
      </c>
      <c r="J16">
        <v>-78769</v>
      </c>
      <c r="K16">
        <v>-2073</v>
      </c>
    </row>
    <row r="17" spans="2:11">
      <c r="B17" t="s">
        <v>71</v>
      </c>
      <c r="C17">
        <v>-931</v>
      </c>
      <c r="D17">
        <v>6390</v>
      </c>
      <c r="E17">
        <v>-598</v>
      </c>
      <c r="F17">
        <v>120236</v>
      </c>
      <c r="G17">
        <v>32952</v>
      </c>
      <c r="H17">
        <v>-81166</v>
      </c>
      <c r="I17">
        <v>64725</v>
      </c>
      <c r="J17">
        <v>-103317</v>
      </c>
      <c r="K17">
        <v>29827</v>
      </c>
    </row>
    <row r="18" spans="2:11">
      <c r="B18" s="1" t="s">
        <v>64</v>
      </c>
      <c r="C18" s="1">
        <v>188691</v>
      </c>
      <c r="D18" s="1">
        <v>195043</v>
      </c>
      <c r="E18" s="1">
        <v>409000</v>
      </c>
      <c r="F18" s="1">
        <v>285598</v>
      </c>
      <c r="G18" s="1">
        <v>517533</v>
      </c>
      <c r="H18" s="1">
        <v>877238</v>
      </c>
      <c r="I18" s="1">
        <v>767838</v>
      </c>
      <c r="J18" s="1">
        <v>849599</v>
      </c>
      <c r="K18" s="1">
        <v>1458162</v>
      </c>
    </row>
    <row r="19" spans="2:11">
      <c r="B19" s="1" t="s">
        <v>72</v>
      </c>
    </row>
    <row r="20" spans="2:11">
      <c r="B20" s="2" t="s">
        <v>92</v>
      </c>
      <c r="C20">
        <v>0</v>
      </c>
      <c r="D20">
        <v>0</v>
      </c>
      <c r="E20">
        <v>976770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2:11">
      <c r="B21" t="s">
        <v>99</v>
      </c>
      <c r="C21">
        <v>0</v>
      </c>
      <c r="D21">
        <v>0</v>
      </c>
      <c r="E21">
        <v>0</v>
      </c>
      <c r="F21">
        <v>46843</v>
      </c>
      <c r="G21">
        <v>0</v>
      </c>
      <c r="H21">
        <v>2450</v>
      </c>
      <c r="I21">
        <v>0</v>
      </c>
      <c r="J21">
        <v>0</v>
      </c>
      <c r="K21">
        <v>0</v>
      </c>
    </row>
    <row r="22" spans="2:11">
      <c r="B22" t="s">
        <v>73</v>
      </c>
      <c r="C22">
        <v>50</v>
      </c>
      <c r="D22">
        <v>300</v>
      </c>
      <c r="E22">
        <v>1436</v>
      </c>
      <c r="F22">
        <v>541</v>
      </c>
      <c r="G22">
        <v>1776</v>
      </c>
      <c r="H22">
        <v>8227</v>
      </c>
      <c r="I22">
        <v>4801</v>
      </c>
      <c r="J22">
        <v>20539</v>
      </c>
      <c r="K22">
        <v>2954</v>
      </c>
    </row>
    <row r="23" spans="2:11">
      <c r="B23" t="s">
        <v>93</v>
      </c>
      <c r="C23">
        <v>0</v>
      </c>
      <c r="D23">
        <v>0</v>
      </c>
      <c r="E23">
        <v>349530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2:11">
      <c r="B24" t="s">
        <v>74</v>
      </c>
      <c r="C24">
        <v>-21194</v>
      </c>
      <c r="D24">
        <v>-67868</v>
      </c>
      <c r="E24">
        <v>-98009</v>
      </c>
      <c r="F24">
        <v>-114250</v>
      </c>
      <c r="G24">
        <v>-199821</v>
      </c>
      <c r="H24">
        <v>-237255</v>
      </c>
      <c r="I24">
        <v>-607627</v>
      </c>
      <c r="J24">
        <v>-686605</v>
      </c>
      <c r="K24">
        <v>-638496</v>
      </c>
    </row>
    <row r="25" spans="2:11">
      <c r="B25" s="5" t="s">
        <v>74</v>
      </c>
      <c r="C25" s="5"/>
      <c r="D25" s="5"/>
      <c r="E25" s="5"/>
      <c r="F25" s="5"/>
      <c r="G25" s="5">
        <v>-165.208</v>
      </c>
      <c r="H25" s="6">
        <v>-237255</v>
      </c>
      <c r="I25" s="6">
        <v>-607627</v>
      </c>
      <c r="J25" s="6">
        <v>-686605</v>
      </c>
      <c r="K25" s="6">
        <v>-638496</v>
      </c>
    </row>
    <row r="26" spans="2:11">
      <c r="B26" s="5" t="s">
        <v>121</v>
      </c>
      <c r="C26" s="5"/>
      <c r="D26" s="5"/>
      <c r="E26" s="5"/>
      <c r="F26" s="5"/>
      <c r="G26" s="6">
        <v>-34.613</v>
      </c>
      <c r="H26" s="5">
        <v>0</v>
      </c>
      <c r="I26" s="6">
        <v>0</v>
      </c>
      <c r="J26" s="5">
        <v>0</v>
      </c>
      <c r="K26" s="6">
        <v>0</v>
      </c>
    </row>
    <row r="27" spans="2:11">
      <c r="B27" t="s">
        <v>75</v>
      </c>
      <c r="C27">
        <v>-11967</v>
      </c>
      <c r="D27">
        <v>-3807</v>
      </c>
      <c r="E27">
        <v>-700</v>
      </c>
      <c r="F27">
        <v>0</v>
      </c>
      <c r="G27">
        <v>-7.2530000000000001</v>
      </c>
      <c r="H27">
        <v>-13409</v>
      </c>
      <c r="I27">
        <v>0</v>
      </c>
      <c r="J27">
        <v>-75244</v>
      </c>
      <c r="K27">
        <v>0</v>
      </c>
    </row>
    <row r="28" spans="2:11">
      <c r="B28" t="s">
        <v>76</v>
      </c>
      <c r="C28">
        <v>6509</v>
      </c>
      <c r="D28">
        <v>-318</v>
      </c>
      <c r="E28">
        <v>796</v>
      </c>
      <c r="F28">
        <v>0</v>
      </c>
      <c r="G28">
        <v>909</v>
      </c>
      <c r="H28">
        <v>181</v>
      </c>
      <c r="I28">
        <v>1314</v>
      </c>
      <c r="J28">
        <v>1325</v>
      </c>
      <c r="K28">
        <v>0</v>
      </c>
    </row>
    <row r="29" spans="2:11">
      <c r="B29" s="1" t="s">
        <v>72</v>
      </c>
      <c r="C29" s="1">
        <v>-26602</v>
      </c>
      <c r="D29" s="1">
        <v>-71693</v>
      </c>
      <c r="E29" s="1">
        <v>-723717</v>
      </c>
      <c r="F29" s="1">
        <v>-66866</v>
      </c>
      <c r="G29" s="1">
        <v>-204389</v>
      </c>
      <c r="H29" s="1">
        <v>-239806</v>
      </c>
      <c r="I29" s="1">
        <v>-601512</v>
      </c>
      <c r="J29" s="1">
        <v>-739985</v>
      </c>
      <c r="K29" s="1">
        <v>-635542</v>
      </c>
    </row>
    <row r="30" spans="2:11">
      <c r="B30" s="1" t="s">
        <v>77</v>
      </c>
    </row>
    <row r="31" spans="2:11">
      <c r="B31" t="s">
        <v>114</v>
      </c>
      <c r="C31">
        <v>0</v>
      </c>
      <c r="D31">
        <v>0</v>
      </c>
      <c r="E31">
        <v>0</v>
      </c>
      <c r="F31">
        <v>0</v>
      </c>
      <c r="G31">
        <v>505051</v>
      </c>
      <c r="H31">
        <v>0</v>
      </c>
      <c r="I31">
        <v>0</v>
      </c>
      <c r="J31">
        <v>0</v>
      </c>
      <c r="K31">
        <v>0</v>
      </c>
    </row>
    <row r="32" spans="2:11">
      <c r="B32" t="s">
        <v>78</v>
      </c>
      <c r="C32">
        <v>-111084</v>
      </c>
      <c r="D32">
        <v>-207334</v>
      </c>
      <c r="E32">
        <v>543094</v>
      </c>
      <c r="F32">
        <v>-1745</v>
      </c>
      <c r="G32">
        <v>-545727</v>
      </c>
      <c r="H32">
        <v>-171850</v>
      </c>
      <c r="I32">
        <v>-151076</v>
      </c>
      <c r="J32">
        <v>379329</v>
      </c>
      <c r="K32">
        <v>-298757</v>
      </c>
    </row>
    <row r="33" spans="2:11">
      <c r="B33" s="5" t="s">
        <v>115</v>
      </c>
      <c r="C33" s="6"/>
      <c r="D33" s="6"/>
      <c r="E33" s="6">
        <v>-100000</v>
      </c>
      <c r="F33" s="6">
        <v>-100000</v>
      </c>
      <c r="G33" s="6">
        <v>-100000</v>
      </c>
      <c r="H33" s="6">
        <v>-100000</v>
      </c>
      <c r="I33" s="6">
        <v>-100000</v>
      </c>
      <c r="J33" s="6">
        <v>0</v>
      </c>
      <c r="K33" s="6">
        <v>0</v>
      </c>
    </row>
    <row r="34" spans="2:11">
      <c r="B34" s="5" t="s">
        <v>116</v>
      </c>
      <c r="C34" s="6"/>
      <c r="D34" s="6"/>
      <c r="E34" s="6"/>
      <c r="F34" s="6">
        <v>98255</v>
      </c>
      <c r="G34" s="6">
        <v>-445727</v>
      </c>
      <c r="H34" s="6">
        <v>-71850</v>
      </c>
      <c r="I34" s="6">
        <v>-51076</v>
      </c>
      <c r="J34" s="6">
        <v>379329</v>
      </c>
      <c r="K34" s="6">
        <v>-298757</v>
      </c>
    </row>
    <row r="35" spans="2:11">
      <c r="B35" t="s">
        <v>100</v>
      </c>
      <c r="C35">
        <v>0</v>
      </c>
      <c r="D35">
        <v>0</v>
      </c>
      <c r="E35">
        <v>0</v>
      </c>
      <c r="F35">
        <v>-30000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2:11">
      <c r="B36" t="s">
        <v>79</v>
      </c>
      <c r="C36">
        <v>0</v>
      </c>
      <c r="D36">
        <v>67727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2:11">
      <c r="B37" t="s">
        <v>13</v>
      </c>
      <c r="C37">
        <v>2915</v>
      </c>
      <c r="D37">
        <v>1870</v>
      </c>
      <c r="E37">
        <v>2835</v>
      </c>
      <c r="F37">
        <v>3436</v>
      </c>
      <c r="G37">
        <v>6239</v>
      </c>
      <c r="H37">
        <v>4558</v>
      </c>
      <c r="I37">
        <v>3601</v>
      </c>
      <c r="J37">
        <v>1523</v>
      </c>
      <c r="K37">
        <v>1393</v>
      </c>
    </row>
    <row r="38" spans="2:11">
      <c r="B38" t="s">
        <v>80</v>
      </c>
      <c r="C38">
        <v>0</v>
      </c>
      <c r="D38">
        <v>15669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2:11">
      <c r="B39" t="s">
        <v>81</v>
      </c>
      <c r="C39">
        <v>-14072</v>
      </c>
      <c r="D39">
        <v>-10191</v>
      </c>
      <c r="E39">
        <v>-33337</v>
      </c>
      <c r="F39">
        <v>-23275</v>
      </c>
      <c r="G39">
        <v>-33359</v>
      </c>
      <c r="H39">
        <v>-38106</v>
      </c>
      <c r="I39">
        <v>-31235</v>
      </c>
      <c r="J39">
        <v>-30459</v>
      </c>
      <c r="K39">
        <v>-30789</v>
      </c>
    </row>
    <row r="40" spans="2:11">
      <c r="B40" t="s">
        <v>110</v>
      </c>
      <c r="C40">
        <v>0</v>
      </c>
      <c r="D40">
        <v>0</v>
      </c>
      <c r="E40">
        <v>0</v>
      </c>
      <c r="F40">
        <v>0</v>
      </c>
      <c r="G40">
        <v>-28106</v>
      </c>
      <c r="H40">
        <v>3437</v>
      </c>
      <c r="I40">
        <v>6092</v>
      </c>
      <c r="J40">
        <v>3712</v>
      </c>
      <c r="K40">
        <v>2883</v>
      </c>
    </row>
    <row r="41" spans="2:11">
      <c r="B41" t="s">
        <v>101</v>
      </c>
      <c r="C41">
        <v>0</v>
      </c>
      <c r="D41">
        <v>0</v>
      </c>
      <c r="E41">
        <v>0</v>
      </c>
      <c r="F41">
        <v>-107182</v>
      </c>
      <c r="G41">
        <v>37392</v>
      </c>
      <c r="H41">
        <v>5721</v>
      </c>
      <c r="I41">
        <v>-5981</v>
      </c>
      <c r="J41">
        <v>70048</v>
      </c>
      <c r="K41">
        <v>0</v>
      </c>
    </row>
    <row r="42" spans="2:11">
      <c r="B42" t="s">
        <v>82</v>
      </c>
      <c r="C42">
        <v>-5000</v>
      </c>
      <c r="D42">
        <v>-17643</v>
      </c>
      <c r="E42">
        <v>-191035</v>
      </c>
      <c r="F42">
        <v>-48858</v>
      </c>
      <c r="G42">
        <v>-97603</v>
      </c>
      <c r="H42">
        <v>-218160</v>
      </c>
      <c r="I42">
        <v>-290984</v>
      </c>
      <c r="J42">
        <v>-400623</v>
      </c>
      <c r="K42">
        <v>-422795</v>
      </c>
    </row>
    <row r="43" spans="2:11">
      <c r="B43" s="1" t="s">
        <v>77</v>
      </c>
      <c r="C43" s="1">
        <v>127241</v>
      </c>
      <c r="D43" s="1">
        <v>-149902</v>
      </c>
      <c r="E43" s="1">
        <v>321557</v>
      </c>
      <c r="F43" s="1">
        <v>-207624</v>
      </c>
      <c r="G43" s="1">
        <v>-156111</v>
      </c>
      <c r="H43" s="1">
        <v>-414400</v>
      </c>
      <c r="I43" s="1">
        <v>-469583</v>
      </c>
      <c r="J43" s="1">
        <v>23530</v>
      </c>
      <c r="K43" s="1">
        <v>-748065</v>
      </c>
    </row>
    <row r="44" spans="2:11">
      <c r="B44" s="1" t="s">
        <v>83</v>
      </c>
      <c r="C44" s="1">
        <v>34848</v>
      </c>
      <c r="D44" s="1">
        <v>-26552</v>
      </c>
      <c r="E44" s="1">
        <v>7740</v>
      </c>
      <c r="F44" s="1">
        <v>8177</v>
      </c>
      <c r="G44" s="1">
        <v>157033</v>
      </c>
      <c r="H44" s="1">
        <v>223032</v>
      </c>
      <c r="I44" s="1">
        <v>-303257</v>
      </c>
      <c r="J44" s="1">
        <v>133144</v>
      </c>
      <c r="K44" s="1">
        <v>74555</v>
      </c>
    </row>
    <row r="45" spans="2:11">
      <c r="B45" t="s">
        <v>84</v>
      </c>
      <c r="C45">
        <v>471</v>
      </c>
      <c r="D45">
        <v>35680</v>
      </c>
      <c r="E45">
        <v>9128</v>
      </c>
      <c r="F45">
        <v>16868</v>
      </c>
      <c r="G45">
        <v>25045</v>
      </c>
      <c r="H45">
        <v>182077</v>
      </c>
      <c r="I45">
        <v>405109</v>
      </c>
      <c r="J45">
        <v>101852</v>
      </c>
      <c r="K45">
        <v>234996</v>
      </c>
    </row>
    <row r="46" spans="2:11">
      <c r="B46" s="1" t="s">
        <v>85</v>
      </c>
      <c r="C46" s="1">
        <v>35319</v>
      </c>
      <c r="D46" s="1">
        <v>9128</v>
      </c>
      <c r="E46" s="1">
        <v>16868</v>
      </c>
      <c r="F46" s="1">
        <v>25045</v>
      </c>
      <c r="G46" s="1">
        <v>182078</v>
      </c>
      <c r="H46" s="1">
        <v>405109</v>
      </c>
      <c r="I46" s="1">
        <v>101852</v>
      </c>
      <c r="J46" s="1">
        <v>234996</v>
      </c>
      <c r="K46" s="1">
        <v>309551</v>
      </c>
    </row>
    <row r="50" spans="2:10" ht="20">
      <c r="B50" s="19"/>
    </row>
    <row r="51" spans="2:10">
      <c r="C51" s="1"/>
      <c r="D51" s="1"/>
      <c r="E51" s="1"/>
      <c r="F51" s="1"/>
      <c r="G51" s="1"/>
      <c r="H51" s="1"/>
      <c r="I51" s="1"/>
      <c r="J51" s="1"/>
    </row>
    <row r="54" spans="2:10">
      <c r="B54" s="1"/>
      <c r="C54" s="1"/>
      <c r="D54" s="1"/>
      <c r="E54" s="1"/>
      <c r="F54" s="1"/>
      <c r="G54" s="1"/>
      <c r="H54" s="1"/>
      <c r="I54" s="1"/>
      <c r="J5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9"/>
  <sheetViews>
    <sheetView zoomScale="55" zoomScaleNormal="55" workbookViewId="0"/>
  </sheetViews>
  <sheetFormatPr baseColWidth="10" defaultColWidth="11.1640625" defaultRowHeight="16"/>
  <cols>
    <col min="2" max="2" width="43.5" bestFit="1" customWidth="1"/>
    <col min="3" max="3" width="19.5" bestFit="1" customWidth="1"/>
  </cols>
  <sheetData>
    <row r="1" spans="1:12" ht="26">
      <c r="C1" s="58" t="s">
        <v>309</v>
      </c>
      <c r="D1" s="58"/>
      <c r="E1" s="58"/>
      <c r="F1" s="58"/>
      <c r="G1" s="58"/>
      <c r="H1" s="58"/>
      <c r="I1" s="58"/>
      <c r="J1" s="58"/>
      <c r="K1" s="58"/>
    </row>
    <row r="2" spans="1:12">
      <c r="A2" t="s">
        <v>1</v>
      </c>
      <c r="B2" t="s">
        <v>266</v>
      </c>
    </row>
    <row r="3" spans="1:12">
      <c r="B3" t="s">
        <v>269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</row>
    <row r="4" spans="1:12">
      <c r="B4" s="30" t="s">
        <v>264</v>
      </c>
      <c r="C4" s="27" t="s">
        <v>223</v>
      </c>
      <c r="D4" s="27" t="s">
        <v>224</v>
      </c>
      <c r="E4" s="27" t="s">
        <v>225</v>
      </c>
      <c r="F4" s="27" t="s">
        <v>226</v>
      </c>
      <c r="G4" s="27" t="s">
        <v>227</v>
      </c>
      <c r="H4" s="27" t="s">
        <v>228</v>
      </c>
    </row>
    <row r="5" spans="1:12">
      <c r="B5" s="1" t="s">
        <v>2</v>
      </c>
      <c r="C5" s="13">
        <f>DCF!D5</f>
        <v>0.02</v>
      </c>
      <c r="D5" s="13">
        <f>DCF!E5</f>
        <v>0.02</v>
      </c>
      <c r="E5" s="13">
        <f>DCF!F5</f>
        <v>0.02</v>
      </c>
      <c r="F5" s="13">
        <f>DCF!G5</f>
        <v>0.02</v>
      </c>
      <c r="G5" s="13">
        <f>DCF!H5</f>
        <v>0.02</v>
      </c>
      <c r="H5" s="13">
        <f>DCF!I5</f>
        <v>0.02</v>
      </c>
    </row>
    <row r="7" spans="1:12">
      <c r="B7" t="s">
        <v>270</v>
      </c>
      <c r="C7" s="13">
        <f>DCF!D14</f>
        <v>0.2</v>
      </c>
    </row>
    <row r="10" spans="1:12">
      <c r="B10" s="34" t="s">
        <v>265</v>
      </c>
      <c r="C10" s="27">
        <v>2009</v>
      </c>
      <c r="D10" s="27">
        <v>2010</v>
      </c>
      <c r="E10" s="27">
        <v>2011</v>
      </c>
      <c r="F10" s="27">
        <v>2012</v>
      </c>
      <c r="G10" s="27">
        <v>2013</v>
      </c>
      <c r="H10" s="27">
        <v>2014</v>
      </c>
      <c r="I10" s="27">
        <v>2015</v>
      </c>
      <c r="J10" s="27">
        <v>2016</v>
      </c>
      <c r="K10" s="27">
        <v>2017</v>
      </c>
      <c r="L10" s="30" t="s">
        <v>268</v>
      </c>
    </row>
    <row r="11" spans="1:12">
      <c r="B11" t="s">
        <v>3</v>
      </c>
      <c r="C11" s="7">
        <f>-Inntektsrapport!C9/Inntektsrapport!C4</f>
        <v>0.35805989288677681</v>
      </c>
      <c r="D11" s="7">
        <f>-Inntektsrapport!D9/Inntektsrapport!D4</f>
        <v>0.36752205527351467</v>
      </c>
      <c r="E11" s="7">
        <f>-Inntektsrapport!E9/Inntektsrapport!E4</f>
        <v>0.34124421312066078</v>
      </c>
      <c r="F11" s="7">
        <f>-Inntektsrapport!F9/Inntektsrapport!F4</f>
        <v>0.45026903161552623</v>
      </c>
      <c r="G11" s="7">
        <f>-Inntektsrapport!G9/Inntektsrapport!G4</f>
        <v>0.42739116070493094</v>
      </c>
      <c r="H11" s="7">
        <f>-Inntektsrapport!H9/Inntektsrapport!H4</f>
        <v>0.34029871215461149</v>
      </c>
      <c r="I11" s="7">
        <f>-Inntektsrapport!I9/Inntektsrapport!I4</f>
        <v>0.34820021169233534</v>
      </c>
      <c r="J11" s="7">
        <f>-Inntektsrapport!J9/Inntektsrapport!J4</f>
        <v>0.28730509328732196</v>
      </c>
      <c r="K11" s="7">
        <f>-Inntektsrapport!K9/Inntektsrapport!K4</f>
        <v>0.23444549394450842</v>
      </c>
      <c r="L11" s="33">
        <f>AVERAGE(C11:K11)</f>
        <v>0.35052620718668742</v>
      </c>
    </row>
    <row r="12" spans="1:12">
      <c r="B12" t="s">
        <v>6</v>
      </c>
      <c r="C12" s="7">
        <f>-Inntektsrapport!C75/Inntektsrapport!C73</f>
        <v>0.13077200305079917</v>
      </c>
      <c r="D12" s="7">
        <f>-Inntektsrapport!D75/Inntektsrapport!D73</f>
        <v>0.14436389616343093</v>
      </c>
      <c r="E12" s="7">
        <f>-Inntektsrapport!E75/Inntektsrapport!E73</f>
        <v>0.12727652578321572</v>
      </c>
      <c r="F12" s="7">
        <f>-Inntektsrapport!F75/Inntektsrapport!F73</f>
        <v>0.11323633392686996</v>
      </c>
      <c r="G12" s="7">
        <f>-Inntektsrapport!G75/Inntektsrapport!G73</f>
        <v>9.34819060480169E-2</v>
      </c>
      <c r="H12" s="7">
        <f>-Inntektsrapport!H75/Inntektsrapport!H73</f>
        <v>9.8347233407582182E-2</v>
      </c>
      <c r="I12" s="7">
        <f>-Inntektsrapport!I75/Inntektsrapport!I73</f>
        <v>9.8613755511140155E-2</v>
      </c>
      <c r="J12" s="7">
        <f>-Inntektsrapport!J75/Inntektsrapport!J73</f>
        <v>0.10235939458317175</v>
      </c>
      <c r="K12" s="7">
        <f>-Inntektsrapport!K75/Inntektsrapport!K73</f>
        <v>0.10617023810565858</v>
      </c>
      <c r="L12" s="33">
        <f t="shared" ref="L12:L13" si="0">AVERAGE(C12:K12)</f>
        <v>0.11273569850887616</v>
      </c>
    </row>
    <row r="13" spans="1:12">
      <c r="B13" t="s">
        <v>267</v>
      </c>
      <c r="C13" s="7">
        <f>-Inntektsrapport!C76/Inntektsrapport!C73</f>
        <v>0.15593439105545917</v>
      </c>
      <c r="D13" s="7">
        <f>-Inntektsrapport!D76/Inntektsrapport!D73</f>
        <v>0.22776184693713333</v>
      </c>
      <c r="E13" s="7">
        <f>-Inntektsrapport!E76/Inntektsrapport!E73</f>
        <v>0.24181359057506971</v>
      </c>
      <c r="F13" s="7">
        <f>-Inntektsrapport!F76/Inntektsrapport!F73</f>
        <v>0.26010754797514907</v>
      </c>
      <c r="G13" s="7">
        <f>-Inntektsrapport!G76/Inntektsrapport!G73</f>
        <v>0.24158146603823802</v>
      </c>
      <c r="H13" s="7">
        <f>-Inntektsrapport!H76/Inntektsrapport!H73</f>
        <v>0.25040183444458153</v>
      </c>
      <c r="I13" s="7">
        <f>-Inntektsrapport!I76/Inntektsrapport!I73</f>
        <v>0.23980524585815913</v>
      </c>
      <c r="J13" s="7">
        <f>-Inntektsrapport!J76/Inntektsrapport!J73</f>
        <v>0.22336657418179615</v>
      </c>
      <c r="K13" s="7">
        <f>-Inntektsrapport!K76/Inntektsrapport!K73</f>
        <v>0.20776069488752003</v>
      </c>
      <c r="L13" s="33">
        <f t="shared" si="0"/>
        <v>0.22761479910590068</v>
      </c>
    </row>
    <row r="14" spans="1:12">
      <c r="B14" t="s">
        <v>4</v>
      </c>
      <c r="C14" s="7">
        <f>Inntektsrapport!C10/Inntektsrapport!C4</f>
        <v>-5.4854039375424303E-2</v>
      </c>
      <c r="D14" s="7">
        <f>Inntektsrapport!D10/Inntektsrapport!D4</f>
        <v>9.2050591798218021E-2</v>
      </c>
      <c r="E14" s="7">
        <f>Inntektsrapport!E10/Inntektsrapport!E4</f>
        <v>1.4984573368092457E-2</v>
      </c>
      <c r="F14" s="7">
        <f>Inntektsrapport!F10/Inntektsrapport!F4</f>
        <v>4.0952949647111575E-2</v>
      </c>
      <c r="G14" s="7">
        <f>Inntektsrapport!G10/Inntektsrapport!G4</f>
        <v>3.2886927402200089E-2</v>
      </c>
      <c r="H14" s="7">
        <f>Inntektsrapport!H10/Inntektsrapport!H4</f>
        <v>3.5985285387238712E-2</v>
      </c>
      <c r="I14" s="7">
        <f>Inntektsrapport!I10/Inntektsrapport!I4</f>
        <v>7.5580548863425467E-2</v>
      </c>
      <c r="J14" s="7">
        <f>Inntektsrapport!J10/Inntektsrapport!J4</f>
        <v>1.8382695025363084E-2</v>
      </c>
      <c r="K14" s="7">
        <f>Inntektsrapport!K10/Inntektsrapport!K4</f>
        <v>-3.7507735310602065E-2</v>
      </c>
      <c r="L14" s="33">
        <f>AVERAGE(C14:K14)</f>
        <v>2.4273532978402564E-2</v>
      </c>
    </row>
    <row r="15" spans="1:12">
      <c r="C15" s="7"/>
      <c r="D15" s="7"/>
      <c r="E15" s="7"/>
      <c r="F15" s="7"/>
      <c r="G15" s="7"/>
      <c r="H15" s="7"/>
      <c r="I15" s="7"/>
      <c r="J15" s="7"/>
      <c r="K15" s="7"/>
      <c r="L15" s="33"/>
    </row>
    <row r="16" spans="1:12">
      <c r="B16" t="s">
        <v>11</v>
      </c>
      <c r="C16" s="7">
        <f>-Inntektsrapport!C86/Inntektsrapport!C4</f>
        <v>0</v>
      </c>
      <c r="D16" s="7">
        <f>-Inntektsrapport!D86/Inntektsrapport!D4</f>
        <v>0</v>
      </c>
      <c r="E16" s="32">
        <f>-Inntektsrapport!E86/Inntektsrapport!E4</f>
        <v>0</v>
      </c>
      <c r="F16" s="7">
        <f>-Inntektsrapport!F86/Inntektsrapport!F4</f>
        <v>0</v>
      </c>
      <c r="G16" s="7">
        <f>-Inntektsrapport!G86/Inntektsrapport!G4</f>
        <v>0</v>
      </c>
      <c r="H16" s="7">
        <f>-Inntektsrapport!H86/Inntektsrapport!H4</f>
        <v>0</v>
      </c>
      <c r="I16" s="7">
        <f>-Inntektsrapport!I86/Inntektsrapport!I4</f>
        <v>0</v>
      </c>
      <c r="J16" s="7">
        <f>-Inntektsrapport!J86/Inntektsrapport!J4</f>
        <v>0</v>
      </c>
      <c r="K16" s="7">
        <f>-Inntektsrapport!K86/Inntektsrapport!K4</f>
        <v>0</v>
      </c>
      <c r="L16" s="33">
        <f>AVERAGE(C16:K16)</f>
        <v>0</v>
      </c>
    </row>
    <row r="18" spans="2:8">
      <c r="B18" s="34" t="s">
        <v>272</v>
      </c>
    </row>
    <row r="19" spans="2:8">
      <c r="B19" t="s">
        <v>3</v>
      </c>
      <c r="C19" s="13">
        <f>DCF!D8</f>
        <v>0.37</v>
      </c>
    </row>
    <row r="20" spans="2:8">
      <c r="B20" t="s">
        <v>6</v>
      </c>
      <c r="C20" s="13">
        <f>DCF!D9</f>
        <v>0.13</v>
      </c>
    </row>
    <row r="21" spans="2:8">
      <c r="B21" t="s">
        <v>267</v>
      </c>
      <c r="C21" s="13">
        <f>DCF!D10</f>
        <v>0.23</v>
      </c>
    </row>
    <row r="22" spans="2:8">
      <c r="B22" t="s">
        <v>4</v>
      </c>
      <c r="C22" s="13">
        <f>DCF!D11</f>
        <v>0.02</v>
      </c>
    </row>
    <row r="23" spans="2:8">
      <c r="B23" t="s">
        <v>11</v>
      </c>
      <c r="C23" s="13">
        <f>DCF!D12</f>
        <v>0.04</v>
      </c>
    </row>
    <row r="26" spans="2:8">
      <c r="B26" s="1" t="s">
        <v>266</v>
      </c>
      <c r="C26" s="27" t="s">
        <v>223</v>
      </c>
      <c r="D26" s="27" t="s">
        <v>224</v>
      </c>
      <c r="E26" s="27" t="s">
        <v>225</v>
      </c>
      <c r="F26" s="27" t="s">
        <v>226</v>
      </c>
      <c r="G26" s="27" t="s">
        <v>227</v>
      </c>
      <c r="H26" s="27" t="s">
        <v>228</v>
      </c>
    </row>
    <row r="27" spans="2:8">
      <c r="B27" s="1" t="s">
        <v>2</v>
      </c>
      <c r="C27" s="31">
        <f>Inntektsrapport!$K$4*(1+Estimates!C5)^C3</f>
        <v>3845449.98</v>
      </c>
      <c r="D27" s="31">
        <f>Inntektsrapport!$K$4*(1+Estimates!D5)^D3</f>
        <v>3922358.9796000002</v>
      </c>
      <c r="E27" s="31">
        <f>Inntektsrapport!$K$4*(1+Estimates!E5)^E3</f>
        <v>4000806.1591919996</v>
      </c>
      <c r="F27" s="31">
        <f>Inntektsrapport!$K$4*(1+Estimates!F5)^F3</f>
        <v>4080822.28237584</v>
      </c>
      <c r="G27" s="31">
        <f>Inntektsrapport!$K$4*(1+Estimates!G5)^G3</f>
        <v>4162438.7280233568</v>
      </c>
      <c r="H27" s="31">
        <f>Inntektsrapport!$K$4*(1+Estimates!H5)^H3</f>
        <v>4245687.5025838241</v>
      </c>
    </row>
    <row r="28" spans="2:8">
      <c r="B28" t="s">
        <v>3</v>
      </c>
      <c r="C28" s="21">
        <f>-C27*$C$19</f>
        <v>-1422816.4926</v>
      </c>
      <c r="D28" s="21">
        <f t="shared" ref="D28:H28" si="1">-D27*$C$19</f>
        <v>-1451272.8224520001</v>
      </c>
      <c r="E28" s="21">
        <f t="shared" si="1"/>
        <v>-1480298.2789010399</v>
      </c>
      <c r="F28" s="21">
        <f t="shared" si="1"/>
        <v>-1509904.2444790609</v>
      </c>
      <c r="G28" s="21">
        <f t="shared" si="1"/>
        <v>-1540102.3293686421</v>
      </c>
      <c r="H28" s="21">
        <f t="shared" si="1"/>
        <v>-1570904.375956015</v>
      </c>
    </row>
    <row r="29" spans="2:8">
      <c r="B29" t="s">
        <v>6</v>
      </c>
      <c r="C29" s="21">
        <f>-C27*$C$20</f>
        <v>-499908.49739999999</v>
      </c>
      <c r="D29" s="21">
        <f t="shared" ref="D29:H29" si="2">-D27*$C$20</f>
        <v>-509906.66734800005</v>
      </c>
      <c r="E29" s="21">
        <f t="shared" si="2"/>
        <v>-520104.80069495994</v>
      </c>
      <c r="F29" s="21">
        <f t="shared" si="2"/>
        <v>-530506.89670885925</v>
      </c>
      <c r="G29" s="21">
        <f t="shared" si="2"/>
        <v>-541117.03464303643</v>
      </c>
      <c r="H29" s="21">
        <f t="shared" si="2"/>
        <v>-551939.3753358972</v>
      </c>
    </row>
    <row r="30" spans="2:8">
      <c r="B30" t="s">
        <v>267</v>
      </c>
      <c r="C30" s="21">
        <f>-C27*$C$21</f>
        <v>-884453.49540000001</v>
      </c>
      <c r="D30" s="21">
        <f t="shared" ref="D30:H30" si="3">-D27*$C$21</f>
        <v>-902142.56530800008</v>
      </c>
      <c r="E30" s="21">
        <f t="shared" si="3"/>
        <v>-920185.41661415994</v>
      </c>
      <c r="F30" s="21">
        <f t="shared" si="3"/>
        <v>-938589.12494644325</v>
      </c>
      <c r="G30" s="21">
        <f t="shared" si="3"/>
        <v>-957360.90744537208</v>
      </c>
      <c r="H30" s="21">
        <f t="shared" si="3"/>
        <v>-976508.12559427961</v>
      </c>
    </row>
    <row r="31" spans="2:8">
      <c r="B31" t="s">
        <v>4</v>
      </c>
      <c r="C31" s="21">
        <f>-C27*$C$22</f>
        <v>-76908.999599999996</v>
      </c>
      <c r="D31" s="21">
        <f t="shared" ref="D31:H31" si="4">-D27*$C$22</f>
        <v>-78447.179592</v>
      </c>
      <c r="E31" s="21">
        <f t="shared" si="4"/>
        <v>-80016.123183839998</v>
      </c>
      <c r="F31" s="21">
        <f t="shared" si="4"/>
        <v>-81616.445647516797</v>
      </c>
      <c r="G31" s="21">
        <f t="shared" si="4"/>
        <v>-83248.774560467136</v>
      </c>
      <c r="H31" s="21">
        <f t="shared" si="4"/>
        <v>-84913.750051676485</v>
      </c>
    </row>
    <row r="32" spans="2:8">
      <c r="B32" s="1" t="s">
        <v>215</v>
      </c>
      <c r="C32" s="31">
        <f t="shared" ref="C32:H32" si="5">SUM(C27:C31)</f>
        <v>961362.495</v>
      </c>
      <c r="D32" s="31">
        <f t="shared" si="5"/>
        <v>980589.7448999997</v>
      </c>
      <c r="E32" s="31">
        <f t="shared" si="5"/>
        <v>1000201.5397980001</v>
      </c>
      <c r="F32" s="31">
        <f t="shared" si="5"/>
        <v>1020205.5705939601</v>
      </c>
      <c r="G32" s="31">
        <f t="shared" si="5"/>
        <v>1040609.6820058392</v>
      </c>
      <c r="H32" s="31">
        <f t="shared" si="5"/>
        <v>1061421.8756459558</v>
      </c>
    </row>
    <row r="34" spans="2:12">
      <c r="B34" s="1" t="s">
        <v>11</v>
      </c>
      <c r="C34" s="31">
        <f t="shared" ref="C34:H34" si="6">-C27*$C$23</f>
        <v>-153817.99919999999</v>
      </c>
      <c r="D34" s="31">
        <f t="shared" si="6"/>
        <v>-156894.359184</v>
      </c>
      <c r="E34" s="31">
        <f t="shared" si="6"/>
        <v>-160032.24636768</v>
      </c>
      <c r="F34" s="31">
        <f t="shared" si="6"/>
        <v>-163232.89129503359</v>
      </c>
      <c r="G34" s="31">
        <f t="shared" si="6"/>
        <v>-166497.54912093427</v>
      </c>
      <c r="H34" s="31">
        <f t="shared" si="6"/>
        <v>-169827.50010335297</v>
      </c>
    </row>
    <row r="35" spans="2:12">
      <c r="C35" s="21"/>
      <c r="D35" s="21"/>
      <c r="E35" s="21"/>
      <c r="F35" s="21"/>
      <c r="G35" s="21"/>
      <c r="H35" s="21"/>
    </row>
    <row r="38" spans="2:12">
      <c r="C38" s="27">
        <v>2009</v>
      </c>
      <c r="D38" s="27">
        <v>2010</v>
      </c>
      <c r="E38" s="27">
        <v>2011</v>
      </c>
      <c r="F38" s="27">
        <v>2012</v>
      </c>
      <c r="G38" s="27">
        <v>2013</v>
      </c>
      <c r="H38" s="27">
        <v>2014</v>
      </c>
      <c r="I38" s="27">
        <v>2015</v>
      </c>
      <c r="J38" s="27">
        <v>2016</v>
      </c>
      <c r="K38" s="27">
        <v>2017</v>
      </c>
      <c r="L38" s="30" t="s">
        <v>268</v>
      </c>
    </row>
    <row r="39" spans="2:12">
      <c r="B39" t="s">
        <v>277</v>
      </c>
      <c r="C39" s="7">
        <f>Balanserapport!C109/Inntektsrapport!C4</f>
        <v>0.47818427162170091</v>
      </c>
      <c r="D39" s="7">
        <f>Balanserapport!D109/Inntektsrapport!D4</f>
        <v>0.69867546439213279</v>
      </c>
      <c r="E39" s="7">
        <f>Balanserapport!E109/Inntektsrapport!E4</f>
        <v>0.68089580438001285</v>
      </c>
      <c r="F39" s="7">
        <f>Balanserapport!F109/Inntektsrapport!F4</f>
        <v>0.6093097226473746</v>
      </c>
      <c r="G39" s="7">
        <f>Balanserapport!G109/Inntektsrapport!G4</f>
        <v>0.53229340996940688</v>
      </c>
      <c r="H39" s="7">
        <f>Balanserapport!H109/Inntektsrapport!H4</f>
        <v>0.49649184461482215</v>
      </c>
      <c r="I39" s="7">
        <f>Balanserapport!I109/Inntektsrapport!I4</f>
        <v>0.5257161982526436</v>
      </c>
      <c r="J39" s="7">
        <f>Balanserapport!J109/Inntektsrapport!J4</f>
        <v>0.71455834259118756</v>
      </c>
      <c r="K39" s="7">
        <f>Balanserapport!K109/Inntektsrapport!K4</f>
        <v>0.37155219998466865</v>
      </c>
      <c r="L39" s="13">
        <f>AVERAGE(C39:K39)</f>
        <v>0.56751969538377223</v>
      </c>
    </row>
    <row r="40" spans="2:12">
      <c r="B40" t="s">
        <v>278</v>
      </c>
      <c r="C40" s="11">
        <f>Balanserapport!C109/Inntektsrapport!C2</f>
        <v>9.307275693311583</v>
      </c>
      <c r="D40" s="11">
        <f>Balanserapport!D109/Inntektsrapport!D2</f>
        <v>26.498751502820678</v>
      </c>
      <c r="E40" s="11">
        <f>Balanserapport!E109/Inntektsrapport!E2</f>
        <v>24.751011198855352</v>
      </c>
      <c r="F40" s="11">
        <f>Balanserapport!F109/Inntektsrapport!F2</f>
        <v>25.497868789607811</v>
      </c>
      <c r="G40" s="11">
        <f>Balanserapport!G109/Inntektsrapport!G2</f>
        <v>32.106198547215499</v>
      </c>
      <c r="H40" s="11">
        <f>Balanserapport!H109/Inntektsrapport!H2</f>
        <v>30.278318181818182</v>
      </c>
      <c r="I40" s="11">
        <f>Balanserapport!I109/Inntektsrapport!I2</f>
        <v>29.614268774703557</v>
      </c>
      <c r="J40" s="11">
        <f>Balanserapport!J109/Inntektsrapport!J2</f>
        <v>48.179073684210529</v>
      </c>
      <c r="K40" s="11">
        <f>Balanserapport!K109/Inntektsrapport!K2</f>
        <v>25.655128205128204</v>
      </c>
      <c r="L40" s="11">
        <f>AVERAGE(C40:K40)</f>
        <v>27.987543841963486</v>
      </c>
    </row>
    <row r="42" spans="2:12">
      <c r="B42" s="1" t="s">
        <v>217</v>
      </c>
      <c r="C42" t="s">
        <v>281</v>
      </c>
    </row>
    <row r="43" spans="2:12">
      <c r="B43" t="s">
        <v>280</v>
      </c>
      <c r="C43" s="13">
        <f>Estimates!L39</f>
        <v>0.56751969538377223</v>
      </c>
    </row>
    <row r="44" spans="2:12">
      <c r="C44" s="11"/>
    </row>
    <row r="45" spans="2:12">
      <c r="B45" t="s">
        <v>285</v>
      </c>
      <c r="C45" s="13">
        <f>DCF!D16</f>
        <v>0.6</v>
      </c>
    </row>
    <row r="47" spans="2:12">
      <c r="C47" s="27" t="s">
        <v>223</v>
      </c>
      <c r="D47" s="27" t="s">
        <v>224</v>
      </c>
      <c r="E47" s="27" t="s">
        <v>225</v>
      </c>
      <c r="F47" s="27" t="s">
        <v>226</v>
      </c>
      <c r="G47" s="27" t="s">
        <v>227</v>
      </c>
      <c r="H47" s="27" t="s">
        <v>228</v>
      </c>
    </row>
    <row r="48" spans="2:12">
      <c r="B48" t="s">
        <v>277</v>
      </c>
      <c r="C48" s="21">
        <f t="shared" ref="C48" si="7">$C$43*C27</f>
        <v>2182368.6012631329</v>
      </c>
      <c r="D48" s="21">
        <f>$C$45*D27</f>
        <v>2353415.3877599998</v>
      </c>
      <c r="E48" s="21">
        <f>$C$45*E27</f>
        <v>2400483.6955151996</v>
      </c>
      <c r="F48" s="21">
        <f>$C$45*F27</f>
        <v>2448493.369425504</v>
      </c>
      <c r="G48" s="21">
        <f>$C$45*G27</f>
        <v>2497463.2368140141</v>
      </c>
      <c r="H48" s="21">
        <f>$C$45*H27</f>
        <v>2547412.5015502945</v>
      </c>
    </row>
    <row r="49" spans="2:12">
      <c r="B49" s="1" t="s">
        <v>284</v>
      </c>
      <c r="C49" s="31">
        <f>C48-Balanserapport!K109</f>
        <v>781598.60126313288</v>
      </c>
      <c r="D49" s="31">
        <f>D48-C48</f>
        <v>171046.78649686696</v>
      </c>
      <c r="E49" s="31">
        <f t="shared" ref="E49:G49" si="8">E48-D48</f>
        <v>47068.307755199727</v>
      </c>
      <c r="F49" s="31">
        <f t="shared" si="8"/>
        <v>48009.673910304438</v>
      </c>
      <c r="G49" s="31">
        <f t="shared" si="8"/>
        <v>48969.867388510145</v>
      </c>
      <c r="H49" s="31">
        <f>H48-G48</f>
        <v>49949.264736280311</v>
      </c>
    </row>
    <row r="51" spans="2:12">
      <c r="C51" s="27">
        <v>2009</v>
      </c>
      <c r="D51" s="27">
        <v>2010</v>
      </c>
      <c r="E51" s="27">
        <v>2011</v>
      </c>
      <c r="F51" s="27">
        <v>2012</v>
      </c>
      <c r="G51" s="27">
        <v>2013</v>
      </c>
      <c r="H51" s="27">
        <v>2014</v>
      </c>
      <c r="I51" s="27">
        <v>2015</v>
      </c>
      <c r="J51" s="27">
        <v>2016</v>
      </c>
      <c r="K51" s="27">
        <v>2017</v>
      </c>
      <c r="L51" s="30" t="s">
        <v>268</v>
      </c>
    </row>
    <row r="52" spans="2:12">
      <c r="B52" t="s">
        <v>282</v>
      </c>
      <c r="D52" s="7">
        <f>Balanserapport!D122/Inntektsrapport!D4</f>
        <v>0.20442763578196857</v>
      </c>
      <c r="E52" s="7">
        <f>Balanserapport!E122/Inntektsrapport!E4</f>
        <v>0.40832054088587322</v>
      </c>
      <c r="F52" s="7">
        <f>Balanserapport!F122/Inntektsrapport!F4</f>
        <v>3.4754767335078013E-2</v>
      </c>
      <c r="G52" s="32">
        <f>Balanserapport!G122/Inntektsrapport!G4</f>
        <v>7.6507749045494705E-2</v>
      </c>
      <c r="H52" s="7">
        <f>Balanserapport!H122/Inntektsrapport!H4</f>
        <v>8.2629385473736078E-2</v>
      </c>
      <c r="I52" s="7">
        <f>Balanserapport!I122/Inntektsrapport!I4</f>
        <v>0.20991817533415918</v>
      </c>
      <c r="J52" s="7">
        <f>Balanserapport!J122/Inntektsrapport!J4</f>
        <v>0.22488561163972989</v>
      </c>
      <c r="K52" s="7">
        <f>Balanserapport!K122/Inntektsrapport!K4</f>
        <v>0.16857871078068215</v>
      </c>
      <c r="L52" s="13">
        <f>AVERAGE(C52:K52)</f>
        <v>0.17625282203459025</v>
      </c>
    </row>
    <row r="54" spans="2:12">
      <c r="B54" t="s">
        <v>285</v>
      </c>
      <c r="C54" s="13">
        <f>DCF!D18</f>
        <v>0.08</v>
      </c>
    </row>
    <row r="56" spans="2:12">
      <c r="C56" s="27" t="s">
        <v>223</v>
      </c>
      <c r="D56" s="27" t="s">
        <v>224</v>
      </c>
      <c r="E56" s="27" t="s">
        <v>225</v>
      </c>
      <c r="F56" s="27" t="s">
        <v>226</v>
      </c>
      <c r="G56" s="27" t="s">
        <v>227</v>
      </c>
      <c r="H56" s="27" t="s">
        <v>228</v>
      </c>
    </row>
    <row r="57" spans="2:12">
      <c r="B57" t="s">
        <v>283</v>
      </c>
      <c r="C57" s="21">
        <v>380000</v>
      </c>
      <c r="D57" s="21">
        <v>410000</v>
      </c>
      <c r="E57" s="21">
        <v>280000</v>
      </c>
      <c r="F57" s="21">
        <f>$C$54*F27</f>
        <v>326465.78259006719</v>
      </c>
      <c r="G57" s="21">
        <f>$C$54*G27</f>
        <v>332995.09824186855</v>
      </c>
      <c r="H57" s="21">
        <f>$C$54*H27</f>
        <v>339655.00020670594</v>
      </c>
    </row>
    <row r="59" spans="2:12">
      <c r="B59" t="s">
        <v>307</v>
      </c>
      <c r="C59">
        <v>380000</v>
      </c>
      <c r="D59">
        <v>410000</v>
      </c>
      <c r="E59">
        <v>280000</v>
      </c>
    </row>
  </sheetData>
  <mergeCells count="1">
    <mergeCell ref="C1:K1"/>
  </mergeCells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79"/>
  <sheetViews>
    <sheetView showGridLines="0" zoomScale="55" zoomScaleNormal="55" workbookViewId="0">
      <selection activeCell="A2" sqref="A2"/>
    </sheetView>
  </sheetViews>
  <sheetFormatPr baseColWidth="10" defaultColWidth="11.1640625" defaultRowHeight="16"/>
  <cols>
    <col min="2" max="2" width="60.1640625" bestFit="1" customWidth="1"/>
    <col min="3" max="3" width="25.6640625" customWidth="1"/>
    <col min="5" max="5" width="13.1640625" customWidth="1"/>
    <col min="18" max="18" width="22.1640625" bestFit="1" customWidth="1"/>
  </cols>
  <sheetData>
    <row r="1" spans="2:9">
      <c r="B1" s="58"/>
      <c r="C1" s="58"/>
      <c r="D1" s="58"/>
      <c r="E1" s="58"/>
      <c r="F1" s="58"/>
      <c r="G1" s="58"/>
      <c r="H1" s="58"/>
      <c r="I1" s="58"/>
    </row>
    <row r="2" spans="2:9">
      <c r="B2" s="58"/>
      <c r="C2" s="58"/>
      <c r="D2" s="58"/>
      <c r="E2" s="58"/>
      <c r="F2" s="58"/>
      <c r="G2" s="58"/>
      <c r="H2" s="58"/>
      <c r="I2" s="58"/>
    </row>
    <row r="3" spans="2:9" ht="26">
      <c r="B3" s="42"/>
      <c r="C3" s="42"/>
      <c r="D3" s="42"/>
      <c r="E3" s="42"/>
      <c r="F3" s="42"/>
      <c r="G3" s="42"/>
      <c r="H3" s="42"/>
      <c r="I3" s="42"/>
    </row>
    <row r="4" spans="2:9" ht="26">
      <c r="B4" s="25" t="s">
        <v>294</v>
      </c>
      <c r="C4" s="1"/>
      <c r="D4" s="27" t="s">
        <v>223</v>
      </c>
      <c r="E4" s="27" t="s">
        <v>224</v>
      </c>
      <c r="F4" s="27" t="s">
        <v>225</v>
      </c>
      <c r="G4" s="27" t="s">
        <v>226</v>
      </c>
      <c r="H4" s="27" t="s">
        <v>227</v>
      </c>
      <c r="I4" s="27" t="s">
        <v>228</v>
      </c>
    </row>
    <row r="5" spans="2:9" ht="53.5" customHeight="1">
      <c r="B5" s="57" t="s">
        <v>306</v>
      </c>
      <c r="C5" s="39" t="s">
        <v>298</v>
      </c>
      <c r="D5" s="13">
        <v>0.02</v>
      </c>
      <c r="E5" s="13">
        <v>0.02</v>
      </c>
      <c r="F5" s="13">
        <v>0.02</v>
      </c>
      <c r="G5" s="13">
        <v>0.02</v>
      </c>
      <c r="H5" s="13">
        <v>0.02</v>
      </c>
      <c r="I5" s="13">
        <v>0.02</v>
      </c>
    </row>
    <row r="7" spans="2:9" ht="46.25" customHeight="1">
      <c r="C7" s="45" t="s">
        <v>295</v>
      </c>
      <c r="D7" s="46" t="s">
        <v>299</v>
      </c>
      <c r="E7" s="45" t="s">
        <v>296</v>
      </c>
    </row>
    <row r="8" spans="2:9" ht="19">
      <c r="C8" s="47" t="s">
        <v>3</v>
      </c>
      <c r="D8" s="48">
        <v>0.37</v>
      </c>
      <c r="E8" s="49">
        <f>Estimates!L11</f>
        <v>0.35052620718668742</v>
      </c>
    </row>
    <row r="9" spans="2:9" ht="38">
      <c r="C9" s="47" t="s">
        <v>6</v>
      </c>
      <c r="D9" s="48">
        <v>0.13</v>
      </c>
      <c r="E9" s="49">
        <f>Estimates!L12</f>
        <v>0.11273569850887616</v>
      </c>
    </row>
    <row r="10" spans="2:9" ht="19">
      <c r="C10" s="47" t="s">
        <v>267</v>
      </c>
      <c r="D10" s="48">
        <v>0.23</v>
      </c>
      <c r="E10" s="49">
        <f>Estimates!L13</f>
        <v>0.22761479910590068</v>
      </c>
    </row>
    <row r="11" spans="2:9" ht="38">
      <c r="C11" s="47" t="s">
        <v>4</v>
      </c>
      <c r="D11" s="48">
        <v>0.02</v>
      </c>
      <c r="E11" s="49">
        <f>Estimates!L14</f>
        <v>2.4273532978402564E-2</v>
      </c>
    </row>
    <row r="12" spans="2:9" ht="19">
      <c r="C12" s="50" t="s">
        <v>11</v>
      </c>
      <c r="D12" s="51">
        <v>0.04</v>
      </c>
      <c r="E12" s="49">
        <f>Estimates!L16</f>
        <v>0</v>
      </c>
    </row>
    <row r="13" spans="2:9" ht="19">
      <c r="C13" s="52"/>
      <c r="D13" s="53"/>
      <c r="E13" s="52"/>
    </row>
    <row r="14" spans="2:9" ht="19">
      <c r="C14" s="54" t="s">
        <v>270</v>
      </c>
      <c r="D14" s="48">
        <v>0.2</v>
      </c>
      <c r="E14" s="52"/>
    </row>
    <row r="15" spans="2:9" ht="19">
      <c r="C15" s="52"/>
      <c r="D15" s="52"/>
      <c r="E15" s="52"/>
    </row>
    <row r="16" spans="2:9" ht="38">
      <c r="C16" s="55" t="s">
        <v>217</v>
      </c>
      <c r="D16" s="48">
        <v>0.6</v>
      </c>
      <c r="E16" s="49">
        <f>Estimates!L39</f>
        <v>0.56751969538377223</v>
      </c>
    </row>
    <row r="17" spans="2:18" ht="19">
      <c r="C17" s="52"/>
      <c r="D17" s="52"/>
      <c r="E17" s="52"/>
    </row>
    <row r="18" spans="2:18" ht="19">
      <c r="C18" s="52" t="s">
        <v>221</v>
      </c>
      <c r="D18" s="48">
        <v>0.08</v>
      </c>
      <c r="E18" s="49">
        <f>Estimates!L52</f>
        <v>0.17625282203459025</v>
      </c>
    </row>
    <row r="19" spans="2:18" ht="19">
      <c r="C19" s="52"/>
      <c r="D19" s="52"/>
      <c r="E19" s="52"/>
    </row>
    <row r="20" spans="2:18" ht="19">
      <c r="C20" s="52" t="s">
        <v>230</v>
      </c>
      <c r="D20" s="48">
        <v>0.05</v>
      </c>
      <c r="E20" s="52"/>
    </row>
    <row r="21" spans="2:18" ht="19">
      <c r="C21" s="52" t="s">
        <v>297</v>
      </c>
      <c r="D21" s="56">
        <v>0.02</v>
      </c>
      <c r="E21" s="52"/>
    </row>
    <row r="24" spans="2:18" ht="39">
      <c r="C24" s="43" t="s">
        <v>300</v>
      </c>
      <c r="D24" s="44">
        <f>C58</f>
        <v>275.04358983570779</v>
      </c>
    </row>
    <row r="27" spans="2:18">
      <c r="L27">
        <v>1</v>
      </c>
      <c r="M27">
        <v>2</v>
      </c>
      <c r="N27">
        <v>3</v>
      </c>
      <c r="O27">
        <v>4</v>
      </c>
      <c r="P27">
        <v>5</v>
      </c>
      <c r="Q27">
        <v>6</v>
      </c>
      <c r="R27">
        <v>6</v>
      </c>
    </row>
    <row r="28" spans="2:18" ht="26">
      <c r="B28" s="25" t="s">
        <v>273</v>
      </c>
      <c r="C28" s="25">
        <v>2009</v>
      </c>
      <c r="D28" s="25">
        <v>2010</v>
      </c>
      <c r="E28" s="25">
        <v>2011</v>
      </c>
      <c r="F28" s="25">
        <v>2012</v>
      </c>
      <c r="G28" s="25">
        <v>2013</v>
      </c>
      <c r="H28" s="25">
        <v>2014</v>
      </c>
      <c r="I28" s="25">
        <v>2015</v>
      </c>
      <c r="J28" s="25">
        <v>2016</v>
      </c>
      <c r="K28" s="25">
        <v>2017</v>
      </c>
      <c r="L28" s="25" t="s">
        <v>223</v>
      </c>
      <c r="M28" s="25" t="s">
        <v>224</v>
      </c>
      <c r="N28" s="25" t="s">
        <v>225</v>
      </c>
      <c r="O28" s="25" t="s">
        <v>226</v>
      </c>
      <c r="P28" s="25" t="s">
        <v>227</v>
      </c>
      <c r="Q28" s="25" t="s">
        <v>228</v>
      </c>
      <c r="R28" s="25" t="s">
        <v>229</v>
      </c>
    </row>
    <row r="31" spans="2:18">
      <c r="B31" s="1" t="s">
        <v>2</v>
      </c>
      <c r="C31">
        <f>Inntektsrapport!C73</f>
        <v>596565</v>
      </c>
      <c r="D31">
        <f>Inntektsrapport!D73</f>
        <v>820212</v>
      </c>
      <c r="E31">
        <f>Inntektsrapport!E73</f>
        <v>1321092</v>
      </c>
      <c r="F31">
        <f>Inntektsrapport!F73</f>
        <v>1855544</v>
      </c>
      <c r="G31">
        <f>Inntektsrapport!G73</f>
        <v>2491081</v>
      </c>
      <c r="H31">
        <f>Inntektsrapport!H73</f>
        <v>2683319</v>
      </c>
      <c r="I31">
        <f>Inntektsrapport!I73</f>
        <v>2850363</v>
      </c>
      <c r="J31">
        <f>Inntektsrapport!J73</f>
        <v>3202686</v>
      </c>
      <c r="K31">
        <f>Inntektsrapport!K73</f>
        <v>3770049</v>
      </c>
      <c r="L31" s="21">
        <f>Estimates!C27</f>
        <v>3845449.98</v>
      </c>
      <c r="M31" s="21">
        <f>Estimates!D27</f>
        <v>3922358.9796000002</v>
      </c>
      <c r="N31" s="21">
        <f>Estimates!E27</f>
        <v>4000806.1591919996</v>
      </c>
      <c r="O31" s="21">
        <f>Estimates!F27</f>
        <v>4080822.28237584</v>
      </c>
      <c r="P31" s="21">
        <f>Estimates!G27</f>
        <v>4162438.7280233568</v>
      </c>
      <c r="Q31" s="21">
        <f>Estimates!H27</f>
        <v>4245687.5025838241</v>
      </c>
    </row>
    <row r="32" spans="2:18">
      <c r="B32" t="s">
        <v>3</v>
      </c>
      <c r="C32">
        <f>Inntektsrapport!C74</f>
        <v>-213606</v>
      </c>
      <c r="D32">
        <f>Inntektsrapport!D74</f>
        <v>-301446</v>
      </c>
      <c r="E32">
        <f>Inntektsrapport!E74</f>
        <v>-450815</v>
      </c>
      <c r="F32">
        <f>Inntektsrapport!F74</f>
        <v>-835494</v>
      </c>
      <c r="G32">
        <f>Inntektsrapport!G74</f>
        <v>-1064666</v>
      </c>
      <c r="H32">
        <f>Inntektsrapport!H74</f>
        <v>-913130</v>
      </c>
      <c r="I32">
        <f>Inntektsrapport!I74</f>
        <v>-992497</v>
      </c>
      <c r="J32">
        <f>Inntektsrapport!J74</f>
        <v>-920148</v>
      </c>
      <c r="K32">
        <f>Inntektsrapport!K74</f>
        <v>-883871</v>
      </c>
      <c r="L32" s="21">
        <f>Estimates!C28</f>
        <v>-1422816.4926</v>
      </c>
      <c r="M32" s="21">
        <f>Estimates!D28</f>
        <v>-1451272.8224520001</v>
      </c>
      <c r="N32" s="21">
        <f>Estimates!E28</f>
        <v>-1480298.2789010399</v>
      </c>
      <c r="O32" s="21">
        <f>Estimates!F28</f>
        <v>-1509904.2444790609</v>
      </c>
      <c r="P32" s="21">
        <f>Estimates!G28</f>
        <v>-1540102.3293686421</v>
      </c>
      <c r="Q32" s="21">
        <f>Estimates!H28</f>
        <v>-1570904.375956015</v>
      </c>
    </row>
    <row r="33" spans="2:18">
      <c r="B33" t="s">
        <v>6</v>
      </c>
      <c r="C33">
        <f>Inntektsrapport!C75</f>
        <v>-78014</v>
      </c>
      <c r="D33">
        <f>Inntektsrapport!D75</f>
        <v>-118409</v>
      </c>
      <c r="E33">
        <f>Inntektsrapport!E75</f>
        <v>-168144</v>
      </c>
      <c r="F33">
        <f>Inntektsrapport!F75</f>
        <v>-210115</v>
      </c>
      <c r="G33">
        <f>Inntektsrapport!G75</f>
        <v>-232871</v>
      </c>
      <c r="H33">
        <f>Inntektsrapport!H75</f>
        <v>-263897</v>
      </c>
      <c r="I33">
        <f>Inntektsrapport!I75</f>
        <v>-281085</v>
      </c>
      <c r="J33">
        <f>Inntektsrapport!J75</f>
        <v>-327825</v>
      </c>
      <c r="K33">
        <f>Inntektsrapport!K75</f>
        <v>-400267</v>
      </c>
      <c r="L33" s="21">
        <f>Estimates!C29</f>
        <v>-499908.49739999999</v>
      </c>
      <c r="M33" s="21">
        <f>Estimates!D29</f>
        <v>-509906.66734800005</v>
      </c>
      <c r="N33" s="21">
        <f>Estimates!E29</f>
        <v>-520104.80069495994</v>
      </c>
      <c r="O33" s="21">
        <f>Estimates!F29</f>
        <v>-530506.89670885925</v>
      </c>
      <c r="P33" s="21">
        <f>Estimates!G29</f>
        <v>-541117.03464303643</v>
      </c>
      <c r="Q33" s="21">
        <f>Estimates!H29</f>
        <v>-551939.3753358972</v>
      </c>
    </row>
    <row r="34" spans="2:18">
      <c r="B34" t="s">
        <v>267</v>
      </c>
      <c r="C34">
        <f>Inntektsrapport!C76</f>
        <v>-93025</v>
      </c>
      <c r="D34">
        <f>Inntektsrapport!D76</f>
        <v>-186813</v>
      </c>
      <c r="E34">
        <f>Inntektsrapport!E76</f>
        <v>-319458</v>
      </c>
      <c r="F34">
        <f>Inntektsrapport!F76</f>
        <v>-482641</v>
      </c>
      <c r="G34">
        <f>Inntektsrapport!G76</f>
        <v>-601799</v>
      </c>
      <c r="H34">
        <f>Inntektsrapport!H76</f>
        <v>-671908</v>
      </c>
      <c r="I34">
        <f>Inntektsrapport!I76</f>
        <v>-683532</v>
      </c>
      <c r="J34">
        <f>Inntektsrapport!J76</f>
        <v>-715373</v>
      </c>
      <c r="K34">
        <f>Inntektsrapport!K76</f>
        <v>-783268</v>
      </c>
      <c r="L34" s="21">
        <f>Estimates!C30</f>
        <v>-884453.49540000001</v>
      </c>
      <c r="M34" s="21">
        <f>Estimates!D30</f>
        <v>-902142.56530800008</v>
      </c>
      <c r="N34" s="21">
        <f>Estimates!E30</f>
        <v>-920185.41661415994</v>
      </c>
      <c r="O34" s="21">
        <f>Estimates!F30</f>
        <v>-938589.12494644325</v>
      </c>
      <c r="P34" s="21">
        <f>Estimates!G30</f>
        <v>-957360.90744537208</v>
      </c>
      <c r="Q34" s="21">
        <f>Estimates!H30</f>
        <v>-976508.12559427961</v>
      </c>
    </row>
    <row r="35" spans="2:18">
      <c r="B35" t="s">
        <v>4</v>
      </c>
      <c r="C35">
        <f>Inntektsrapport!C77</f>
        <v>-32724</v>
      </c>
      <c r="D35">
        <f>Inntektsrapport!D77</f>
        <v>75501</v>
      </c>
      <c r="E35">
        <f>Inntektsrapport!E77</f>
        <v>19796</v>
      </c>
      <c r="F35">
        <f>Inntektsrapport!F77</f>
        <v>75990</v>
      </c>
      <c r="G35">
        <f>Inntektsrapport!G77</f>
        <v>81924</v>
      </c>
      <c r="H35">
        <f>Inntektsrapport!H77</f>
        <v>96560</v>
      </c>
      <c r="I35">
        <f>Inntektsrapport!I77</f>
        <v>215432</v>
      </c>
      <c r="J35">
        <f>Inntektsrapport!J77</f>
        <v>58874</v>
      </c>
      <c r="K35">
        <f>Inntektsrapport!K77</f>
        <v>-141406</v>
      </c>
      <c r="L35" s="21">
        <f>Estimates!C31</f>
        <v>-76908.999599999996</v>
      </c>
      <c r="M35" s="21">
        <f>Estimates!D31</f>
        <v>-78447.179592</v>
      </c>
      <c r="N35" s="21">
        <f>Estimates!E31</f>
        <v>-80016.123183839998</v>
      </c>
      <c r="O35" s="21">
        <f>Estimates!F31</f>
        <v>-81616.445647516797</v>
      </c>
      <c r="P35" s="21">
        <f>Estimates!G31</f>
        <v>-83248.774560467136</v>
      </c>
      <c r="Q35" s="21">
        <f>Estimates!H31</f>
        <v>-84913.750051676485</v>
      </c>
    </row>
    <row r="36" spans="2:18" s="1" customFormat="1">
      <c r="B36" s="1" t="s">
        <v>286</v>
      </c>
      <c r="C36" s="1">
        <f>SUM(C31:C35)</f>
        <v>179196</v>
      </c>
      <c r="D36" s="1">
        <f t="shared" ref="D36:K36" si="0">SUM(D31:D35)</f>
        <v>289045</v>
      </c>
      <c r="E36" s="1">
        <f t="shared" si="0"/>
        <v>402471</v>
      </c>
      <c r="F36" s="1">
        <f t="shared" si="0"/>
        <v>403284</v>
      </c>
      <c r="G36" s="1">
        <f t="shared" si="0"/>
        <v>673669</v>
      </c>
      <c r="H36" s="1">
        <f t="shared" si="0"/>
        <v>930944</v>
      </c>
      <c r="I36" s="1">
        <f t="shared" si="0"/>
        <v>1108681</v>
      </c>
      <c r="J36" s="1">
        <f t="shared" si="0"/>
        <v>1298214</v>
      </c>
      <c r="K36" s="1">
        <f t="shared" si="0"/>
        <v>1561237</v>
      </c>
      <c r="L36" s="31">
        <f>Estimates!C32</f>
        <v>961362.495</v>
      </c>
      <c r="M36" s="31">
        <f>Estimates!D32</f>
        <v>980589.7448999997</v>
      </c>
      <c r="N36" s="31">
        <f>Estimates!E32</f>
        <v>1000201.5397980001</v>
      </c>
      <c r="O36" s="31">
        <f>Estimates!F32</f>
        <v>1020205.5705939601</v>
      </c>
      <c r="P36" s="31">
        <f>Estimates!G32</f>
        <v>1040609.6820058392</v>
      </c>
      <c r="Q36" s="31">
        <f>Estimates!H32</f>
        <v>1061421.8756459558</v>
      </c>
    </row>
    <row r="37" spans="2:18">
      <c r="B37" t="s">
        <v>11</v>
      </c>
      <c r="C37">
        <f>Inntektsrapport!C27</f>
        <v>-20797</v>
      </c>
      <c r="D37">
        <f>Inntektsrapport!D27</f>
        <v>-42257</v>
      </c>
      <c r="E37">
        <f>Inntektsrapport!E27</f>
        <v>-67325</v>
      </c>
      <c r="F37">
        <f>Inntektsrapport!F27</f>
        <v>-80244</v>
      </c>
      <c r="G37">
        <f>Inntektsrapport!G27</f>
        <v>-86659</v>
      </c>
      <c r="H37">
        <f>Inntektsrapport!H27</f>
        <v>-97169</v>
      </c>
      <c r="I37">
        <f>Inntektsrapport!I27</f>
        <v>-108098</v>
      </c>
      <c r="J37">
        <f>Inntektsrapport!J27</f>
        <v>-133261</v>
      </c>
      <c r="K37">
        <f>Inntektsrapport!K27</f>
        <v>-183590</v>
      </c>
      <c r="L37" s="21">
        <f>Estimates!C34</f>
        <v>-153817.99919999999</v>
      </c>
      <c r="M37" s="21">
        <f>Estimates!D34</f>
        <v>-156894.359184</v>
      </c>
      <c r="N37" s="21">
        <f>Estimates!E34</f>
        <v>-160032.24636768</v>
      </c>
      <c r="O37" s="21">
        <f>Estimates!F34</f>
        <v>-163232.89129503359</v>
      </c>
      <c r="P37" s="21">
        <f>Estimates!G34</f>
        <v>-166497.54912093427</v>
      </c>
      <c r="Q37" s="21">
        <f>Estimates!H34</f>
        <v>-169827.50010335297</v>
      </c>
    </row>
    <row r="38" spans="2:18" s="1" customFormat="1">
      <c r="B38" s="1" t="s">
        <v>287</v>
      </c>
      <c r="C38" s="31">
        <f>C36+C37</f>
        <v>158399</v>
      </c>
      <c r="D38" s="31">
        <f t="shared" ref="D38:Q38" si="1">D36+D37</f>
        <v>246788</v>
      </c>
      <c r="E38" s="31">
        <f t="shared" si="1"/>
        <v>335146</v>
      </c>
      <c r="F38" s="31">
        <f t="shared" si="1"/>
        <v>323040</v>
      </c>
      <c r="G38" s="31">
        <f t="shared" si="1"/>
        <v>587010</v>
      </c>
      <c r="H38" s="31">
        <f t="shared" si="1"/>
        <v>833775</v>
      </c>
      <c r="I38" s="31">
        <f t="shared" si="1"/>
        <v>1000583</v>
      </c>
      <c r="J38" s="31">
        <f t="shared" si="1"/>
        <v>1164953</v>
      </c>
      <c r="K38" s="31">
        <f t="shared" si="1"/>
        <v>1377647</v>
      </c>
      <c r="L38" s="31">
        <f t="shared" si="1"/>
        <v>807544.49580000003</v>
      </c>
      <c r="M38" s="31">
        <f t="shared" si="1"/>
        <v>823695.38571599964</v>
      </c>
      <c r="N38" s="31">
        <f t="shared" si="1"/>
        <v>840169.2934303201</v>
      </c>
      <c r="O38" s="31">
        <f t="shared" si="1"/>
        <v>856972.67929892649</v>
      </c>
      <c r="P38" s="31">
        <f t="shared" si="1"/>
        <v>874112.13288490498</v>
      </c>
      <c r="Q38" s="31">
        <f t="shared" si="1"/>
        <v>891594.37554260285</v>
      </c>
    </row>
    <row r="39" spans="2:18">
      <c r="B39" t="s">
        <v>270</v>
      </c>
      <c r="C39">
        <f>C38*Estimates!$C$7</f>
        <v>31679.800000000003</v>
      </c>
      <c r="D39">
        <f>D38*Estimates!$C$7</f>
        <v>49357.600000000006</v>
      </c>
      <c r="E39">
        <f>E38*Estimates!$C$7</f>
        <v>67029.2</v>
      </c>
      <c r="F39">
        <f>F38*Estimates!$C$7</f>
        <v>64608</v>
      </c>
      <c r="G39">
        <f>G38*Estimates!$C$7</f>
        <v>117402</v>
      </c>
      <c r="H39">
        <f>H38*Estimates!$C$7</f>
        <v>166755</v>
      </c>
      <c r="I39">
        <f>I38*Estimates!$C$7</f>
        <v>200116.6</v>
      </c>
      <c r="J39">
        <f>J38*Estimates!$C$7</f>
        <v>232990.6</v>
      </c>
      <c r="K39">
        <f>K38*Estimates!$C$7</f>
        <v>275529.40000000002</v>
      </c>
      <c r="L39">
        <f>L38*Estimates!$C$7</f>
        <v>161508.89916000003</v>
      </c>
      <c r="M39">
        <f>M38*Estimates!$C$7</f>
        <v>164739.07714319995</v>
      </c>
      <c r="N39">
        <f>N38*Estimates!$C$7</f>
        <v>168033.85868606402</v>
      </c>
      <c r="O39">
        <f>O38*Estimates!$C$7</f>
        <v>171394.5358597853</v>
      </c>
      <c r="P39">
        <f>P38*Estimates!$C$7</f>
        <v>174822.426576981</v>
      </c>
      <c r="Q39">
        <f>Q38*Estimates!$C$7</f>
        <v>178318.87510852059</v>
      </c>
    </row>
    <row r="40" spans="2:18">
      <c r="B40" s="1" t="s">
        <v>216</v>
      </c>
      <c r="C40" s="31">
        <f>C38-C39</f>
        <v>126719.2</v>
      </c>
      <c r="D40" s="31">
        <f t="shared" ref="D40:Q40" si="2">D38-D39</f>
        <v>197430.39999999999</v>
      </c>
      <c r="E40" s="31">
        <f t="shared" si="2"/>
        <v>268116.8</v>
      </c>
      <c r="F40" s="31">
        <f t="shared" si="2"/>
        <v>258432</v>
      </c>
      <c r="G40" s="31">
        <f t="shared" si="2"/>
        <v>469608</v>
      </c>
      <c r="H40" s="31">
        <f t="shared" si="2"/>
        <v>667020</v>
      </c>
      <c r="I40" s="31">
        <f t="shared" si="2"/>
        <v>800466.4</v>
      </c>
      <c r="J40" s="31">
        <f t="shared" si="2"/>
        <v>931962.4</v>
      </c>
      <c r="K40" s="31">
        <f t="shared" si="2"/>
        <v>1102117.6000000001</v>
      </c>
      <c r="L40" s="31">
        <f t="shared" si="2"/>
        <v>646035.59664</v>
      </c>
      <c r="M40" s="31">
        <f t="shared" si="2"/>
        <v>658956.30857279967</v>
      </c>
      <c r="N40" s="31">
        <f t="shared" si="2"/>
        <v>672135.43474425608</v>
      </c>
      <c r="O40" s="31">
        <f t="shared" si="2"/>
        <v>685578.14343914122</v>
      </c>
      <c r="P40" s="31">
        <f t="shared" si="2"/>
        <v>699289.706307924</v>
      </c>
      <c r="Q40" s="31">
        <f t="shared" si="2"/>
        <v>713275.50043408223</v>
      </c>
    </row>
    <row r="41" spans="2:18">
      <c r="B41" t="s">
        <v>11</v>
      </c>
      <c r="C41">
        <f t="shared" ref="C41:K41" si="3">C37</f>
        <v>-20797</v>
      </c>
      <c r="D41">
        <f t="shared" si="3"/>
        <v>-42257</v>
      </c>
      <c r="E41">
        <f t="shared" si="3"/>
        <v>-67325</v>
      </c>
      <c r="F41">
        <f t="shared" si="3"/>
        <v>-80244</v>
      </c>
      <c r="G41">
        <f t="shared" si="3"/>
        <v>-86659</v>
      </c>
      <c r="H41">
        <f t="shared" si="3"/>
        <v>-97169</v>
      </c>
      <c r="I41">
        <f t="shared" si="3"/>
        <v>-108098</v>
      </c>
      <c r="J41">
        <f t="shared" si="3"/>
        <v>-133261</v>
      </c>
      <c r="K41">
        <f t="shared" si="3"/>
        <v>-183590</v>
      </c>
      <c r="L41" s="21">
        <f>Estimates!C34</f>
        <v>-153817.99919999999</v>
      </c>
      <c r="M41" s="21">
        <f>Estimates!D34</f>
        <v>-156894.359184</v>
      </c>
      <c r="N41" s="21">
        <f>Estimates!E34</f>
        <v>-160032.24636768</v>
      </c>
      <c r="O41" s="21">
        <f>Estimates!F34</f>
        <v>-163232.89129503359</v>
      </c>
      <c r="P41" s="21">
        <f>Estimates!G34</f>
        <v>-166497.54912093427</v>
      </c>
      <c r="Q41" s="21">
        <f>Estimates!H34</f>
        <v>-169827.50010335297</v>
      </c>
    </row>
    <row r="42" spans="2:18">
      <c r="B42" s="1" t="s">
        <v>274</v>
      </c>
      <c r="C42" s="31">
        <f>C40-C41</f>
        <v>147516.20000000001</v>
      </c>
      <c r="D42" s="31">
        <f t="shared" ref="D42:Q42" si="4">D40-D41</f>
        <v>239687.4</v>
      </c>
      <c r="E42" s="31">
        <f t="shared" si="4"/>
        <v>335441.8</v>
      </c>
      <c r="F42" s="31">
        <f t="shared" si="4"/>
        <v>338676</v>
      </c>
      <c r="G42" s="31">
        <f t="shared" si="4"/>
        <v>556267</v>
      </c>
      <c r="H42" s="31">
        <f t="shared" si="4"/>
        <v>764189</v>
      </c>
      <c r="I42" s="31">
        <f t="shared" si="4"/>
        <v>908564.4</v>
      </c>
      <c r="J42" s="31">
        <f t="shared" si="4"/>
        <v>1065223.3999999999</v>
      </c>
      <c r="K42" s="31">
        <f t="shared" si="4"/>
        <v>1285707.6000000001</v>
      </c>
      <c r="L42" s="31">
        <f t="shared" si="4"/>
        <v>799853.59583999997</v>
      </c>
      <c r="M42" s="31">
        <f t="shared" si="4"/>
        <v>815850.66775679961</v>
      </c>
      <c r="N42" s="31">
        <f t="shared" si="4"/>
        <v>832167.68111193611</v>
      </c>
      <c r="O42" s="31">
        <f t="shared" si="4"/>
        <v>848811.03473417484</v>
      </c>
      <c r="P42" s="31">
        <f t="shared" si="4"/>
        <v>865787.25542885833</v>
      </c>
      <c r="Q42" s="31">
        <f t="shared" si="4"/>
        <v>883103.00053743517</v>
      </c>
    </row>
    <row r="43" spans="2:18">
      <c r="B43" t="s">
        <v>276</v>
      </c>
      <c r="D43">
        <f>Balanserapport!D111</f>
        <v>287794</v>
      </c>
      <c r="E43">
        <f>Balanserapport!E111</f>
        <v>326464</v>
      </c>
      <c r="F43">
        <f>Balanserapport!F111</f>
        <v>231075</v>
      </c>
      <c r="G43">
        <f>Balanserapport!G111</f>
        <v>195385</v>
      </c>
      <c r="H43">
        <f>Balanserapport!H111</f>
        <v>6260</v>
      </c>
      <c r="I43">
        <f>Balanserapport!I111</f>
        <v>166236</v>
      </c>
      <c r="J43">
        <f>Balanserapport!J111</f>
        <v>790024</v>
      </c>
      <c r="K43">
        <f>Balanserapport!K111</f>
        <v>-887736</v>
      </c>
      <c r="L43" s="21">
        <f>Estimates!C49</f>
        <v>781598.60126313288</v>
      </c>
      <c r="M43" s="21">
        <f>Estimates!D49</f>
        <v>171046.78649686696</v>
      </c>
      <c r="N43" s="21">
        <f>Estimates!E49</f>
        <v>47068.307755199727</v>
      </c>
      <c r="O43" s="21">
        <f>Estimates!F49</f>
        <v>48009.673910304438</v>
      </c>
      <c r="P43" s="21">
        <f>Estimates!G49</f>
        <v>48969.867388510145</v>
      </c>
      <c r="Q43" s="21">
        <f>Estimates!H49</f>
        <v>49949.264736280311</v>
      </c>
    </row>
    <row r="44" spans="2:18">
      <c r="B44" s="2" t="s">
        <v>221</v>
      </c>
      <c r="D44">
        <f>Balanserapport!D122</f>
        <v>167674</v>
      </c>
      <c r="E44">
        <f>Balanserapport!E122</f>
        <v>539429</v>
      </c>
      <c r="F44">
        <f>Balanserapport!F122</f>
        <v>64489</v>
      </c>
      <c r="G44">
        <f>Balanserapport!G122</f>
        <v>190587</v>
      </c>
      <c r="H44">
        <f>Balanserapport!H122</f>
        <v>221721</v>
      </c>
      <c r="I44">
        <f>Balanserapport!I122</f>
        <v>598343</v>
      </c>
      <c r="J44">
        <f>Balanserapport!J122</f>
        <v>720238</v>
      </c>
      <c r="K44">
        <f>Balanserapport!K122</f>
        <v>635550</v>
      </c>
      <c r="L44" s="21">
        <f>Estimates!C57</f>
        <v>380000</v>
      </c>
      <c r="M44" s="21">
        <f>Estimates!D57</f>
        <v>410000</v>
      </c>
      <c r="N44" s="21">
        <f>Estimates!E57</f>
        <v>280000</v>
      </c>
      <c r="O44" s="21">
        <f>Estimates!F57</f>
        <v>326465.78259006719</v>
      </c>
      <c r="P44" s="21">
        <f>Estimates!G57</f>
        <v>332995.09824186855</v>
      </c>
      <c r="Q44" s="21">
        <f>Estimates!H57</f>
        <v>339655.00020670594</v>
      </c>
    </row>
    <row r="45" spans="2:18">
      <c r="B45" s="1" t="s">
        <v>211</v>
      </c>
      <c r="C45" s="1">
        <f>C42-C43-C44</f>
        <v>147516.20000000001</v>
      </c>
      <c r="D45" s="31">
        <f>D42-D43-D44</f>
        <v>-215780.6</v>
      </c>
      <c r="E45" s="1">
        <f t="shared" ref="E45:P45" si="5">E42-E43-E44</f>
        <v>-530451.19999999995</v>
      </c>
      <c r="F45" s="1">
        <f t="shared" si="5"/>
        <v>43112</v>
      </c>
      <c r="G45" s="1">
        <f t="shared" si="5"/>
        <v>170295</v>
      </c>
      <c r="H45" s="1">
        <f t="shared" si="5"/>
        <v>536208</v>
      </c>
      <c r="I45" s="1">
        <f t="shared" si="5"/>
        <v>143985.40000000002</v>
      </c>
      <c r="J45" s="1">
        <f t="shared" si="5"/>
        <v>-445038.60000000009</v>
      </c>
      <c r="K45" s="1">
        <f t="shared" si="5"/>
        <v>1537893.6</v>
      </c>
      <c r="L45" s="1">
        <f t="shared" si="5"/>
        <v>-361745.00542313291</v>
      </c>
      <c r="M45" s="1">
        <f t="shared" si="5"/>
        <v>234803.88125993265</v>
      </c>
      <c r="N45" s="1">
        <f t="shared" si="5"/>
        <v>505099.37335673638</v>
      </c>
      <c r="O45" s="1">
        <f t="shared" si="5"/>
        <v>474335.57823380321</v>
      </c>
      <c r="P45" s="1">
        <f t="shared" si="5"/>
        <v>483822.28979847964</v>
      </c>
      <c r="Q45" s="31">
        <f>Q42-Q43-Q44</f>
        <v>493498.73559444892</v>
      </c>
      <c r="R45" s="34">
        <f>(Q45*(1+C48))/(C47-C48)</f>
        <v>16778957.010211263</v>
      </c>
    </row>
    <row r="47" spans="2:18">
      <c r="B47" t="s">
        <v>230</v>
      </c>
      <c r="C47" s="13">
        <f>D20</f>
        <v>0.05</v>
      </c>
    </row>
    <row r="48" spans="2:18">
      <c r="B48" t="s">
        <v>288</v>
      </c>
      <c r="C48" s="13">
        <f>D21</f>
        <v>0.02</v>
      </c>
    </row>
    <row r="50" spans="2:18">
      <c r="B50" s="35" t="s">
        <v>231</v>
      </c>
      <c r="C50" s="36">
        <f>R45</f>
        <v>16778957.010211263</v>
      </c>
    </row>
    <row r="51" spans="2:18">
      <c r="B51" t="s">
        <v>232</v>
      </c>
      <c r="L51" s="12">
        <f t="shared" ref="L51:R51" si="6">(1/((1+$C$47))^L27)</f>
        <v>0.95238095238095233</v>
      </c>
      <c r="M51" s="12">
        <f t="shared" si="6"/>
        <v>0.90702947845804982</v>
      </c>
      <c r="N51" s="12">
        <f t="shared" si="6"/>
        <v>0.86383759853147601</v>
      </c>
      <c r="O51" s="12">
        <f t="shared" si="6"/>
        <v>0.82270247479188197</v>
      </c>
      <c r="P51" s="12">
        <f t="shared" si="6"/>
        <v>0.78352616646845896</v>
      </c>
      <c r="Q51" s="12">
        <f t="shared" si="6"/>
        <v>0.74621539663662761</v>
      </c>
      <c r="R51" s="12">
        <f t="shared" si="6"/>
        <v>0.74621539663662761</v>
      </c>
    </row>
    <row r="52" spans="2:18">
      <c r="B52" t="s">
        <v>289</v>
      </c>
      <c r="L52">
        <f>L51*L45</f>
        <v>-344519.05278393609</v>
      </c>
      <c r="M52">
        <f t="shared" ref="M52:Q52" si="7">M51*M45</f>
        <v>212974.04195912258</v>
      </c>
      <c r="N52">
        <f t="shared" si="7"/>
        <v>436323.82970023656</v>
      </c>
      <c r="O52">
        <f t="shared" si="7"/>
        <v>390237.05409478827</v>
      </c>
      <c r="P52">
        <f t="shared" si="7"/>
        <v>379087.42397779453</v>
      </c>
      <c r="Q52">
        <f t="shared" si="7"/>
        <v>368256.35472128593</v>
      </c>
      <c r="R52">
        <f>R51*R45</f>
        <v>12520716.06052372</v>
      </c>
    </row>
    <row r="54" spans="2:18">
      <c r="B54" t="s">
        <v>290</v>
      </c>
      <c r="C54" s="21">
        <f>SUM(L52:R52)</f>
        <v>13963075.712193012</v>
      </c>
    </row>
    <row r="55" spans="2:18">
      <c r="B55" t="s">
        <v>233</v>
      </c>
      <c r="C55">
        <f>Balanserapport!K87+Balanserapport!K90</f>
        <v>524996</v>
      </c>
    </row>
    <row r="56" spans="2:18">
      <c r="B56" s="1" t="s">
        <v>291</v>
      </c>
      <c r="C56" s="31">
        <f>C54-C55</f>
        <v>13438079.712193012</v>
      </c>
    </row>
    <row r="57" spans="2:18">
      <c r="B57" t="s">
        <v>292</v>
      </c>
      <c r="C57">
        <v>48858</v>
      </c>
    </row>
    <row r="58" spans="2:18" ht="26">
      <c r="B58" s="25" t="s">
        <v>293</v>
      </c>
      <c r="C58" s="37">
        <f>C56/C57</f>
        <v>275.04358983570779</v>
      </c>
    </row>
    <row r="60" spans="2:18" ht="19.75" customHeight="1">
      <c r="K60" s="38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</row>
    <row r="68" spans="2:18">
      <c r="C68" s="13"/>
      <c r="L68" s="12"/>
      <c r="M68" s="12"/>
      <c r="N68" s="12"/>
      <c r="O68" s="12"/>
      <c r="P68" s="12"/>
      <c r="Q68" s="12"/>
      <c r="R68" s="12"/>
    </row>
    <row r="69" spans="2:18">
      <c r="B69" s="1"/>
      <c r="K69" s="21"/>
      <c r="L69" s="21"/>
      <c r="M69" s="21"/>
      <c r="N69" s="21"/>
      <c r="O69" s="21"/>
      <c r="P69" s="21"/>
      <c r="Q69" s="21"/>
      <c r="R69" s="21"/>
    </row>
    <row r="70" spans="2:18">
      <c r="C70" s="21"/>
    </row>
    <row r="72" spans="2:18">
      <c r="C72" s="21"/>
    </row>
    <row r="74" spans="2:18" ht="26">
      <c r="B74" s="22"/>
      <c r="C74" s="22"/>
    </row>
    <row r="78" spans="2:18">
      <c r="C78" s="13"/>
    </row>
    <row r="79" spans="2:18">
      <c r="C79" s="13"/>
    </row>
  </sheetData>
  <mergeCells count="1">
    <mergeCell ref="B1:I2"/>
  </mergeCells>
  <pageMargins left="0" right="0" top="0" bottom="0" header="0" footer="0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41"/>
  <sheetViews>
    <sheetView zoomScale="85" zoomScaleNormal="85" workbookViewId="0"/>
  </sheetViews>
  <sheetFormatPr baseColWidth="10" defaultColWidth="11.1640625" defaultRowHeight="16"/>
  <cols>
    <col min="2" max="2" width="32.83203125" customWidth="1"/>
  </cols>
  <sheetData>
    <row r="2" spans="2:3">
      <c r="B2" s="17" t="s">
        <v>192</v>
      </c>
      <c r="C2" s="15" t="s">
        <v>193</v>
      </c>
    </row>
    <row r="3" spans="2:3">
      <c r="B3" s="17"/>
      <c r="C3" s="15"/>
    </row>
    <row r="4" spans="2:3">
      <c r="B4" s="17" t="s">
        <v>194</v>
      </c>
      <c r="C4" s="15" t="s">
        <v>195</v>
      </c>
    </row>
    <row r="5" spans="2:3">
      <c r="B5" s="17" t="s">
        <v>196</v>
      </c>
      <c r="C5" s="15" t="s">
        <v>197</v>
      </c>
    </row>
    <row r="6" spans="2:3">
      <c r="B6" s="17"/>
      <c r="C6" s="15"/>
    </row>
    <row r="7" spans="2:3">
      <c r="B7" s="17" t="s">
        <v>198</v>
      </c>
      <c r="C7" s="16" t="s">
        <v>199</v>
      </c>
    </row>
    <row r="8" spans="2:3">
      <c r="B8" s="17" t="s">
        <v>198</v>
      </c>
      <c r="C8" s="16" t="s">
        <v>200</v>
      </c>
    </row>
    <row r="9" spans="2:3">
      <c r="B9" s="17" t="s">
        <v>201</v>
      </c>
      <c r="C9" s="16" t="s">
        <v>202</v>
      </c>
    </row>
    <row r="10" spans="2:3">
      <c r="B10" s="17" t="s">
        <v>203</v>
      </c>
      <c r="C10" s="16" t="s">
        <v>204</v>
      </c>
    </row>
    <row r="11" spans="2:3">
      <c r="B11" s="17"/>
      <c r="C11" s="15"/>
    </row>
    <row r="12" spans="2:3">
      <c r="B12" s="18" t="s">
        <v>205</v>
      </c>
      <c r="C12" s="16" t="s">
        <v>206</v>
      </c>
    </row>
    <row r="13" spans="2:3">
      <c r="B13" s="17"/>
      <c r="C13" s="15"/>
    </row>
    <row r="14" spans="2:3">
      <c r="B14" s="17" t="s">
        <v>207</v>
      </c>
      <c r="C14" s="16" t="s">
        <v>208</v>
      </c>
    </row>
    <row r="15" spans="2:3">
      <c r="B15" s="17"/>
      <c r="C15" s="15"/>
    </row>
    <row r="16" spans="2:3">
      <c r="B16" s="17" t="s">
        <v>209</v>
      </c>
      <c r="C16" s="15" t="s">
        <v>210</v>
      </c>
    </row>
    <row r="17" spans="2:10">
      <c r="B17" s="17"/>
      <c r="C17" s="15"/>
    </row>
    <row r="18" spans="2:10">
      <c r="B18" s="17" t="s">
        <v>211</v>
      </c>
      <c r="C18" s="15" t="s">
        <v>212</v>
      </c>
    </row>
    <row r="20" spans="2:10">
      <c r="C20" s="27">
        <v>2009</v>
      </c>
      <c r="D20" s="27">
        <v>2010</v>
      </c>
      <c r="E20" s="27">
        <f t="shared" ref="E20:J20" si="0">D20+1</f>
        <v>2011</v>
      </c>
      <c r="F20" s="27">
        <f t="shared" si="0"/>
        <v>2012</v>
      </c>
      <c r="G20" s="27">
        <f t="shared" si="0"/>
        <v>2013</v>
      </c>
      <c r="H20" s="27">
        <f t="shared" si="0"/>
        <v>2014</v>
      </c>
      <c r="I20" s="27">
        <f t="shared" si="0"/>
        <v>2015</v>
      </c>
      <c r="J20" s="27">
        <f t="shared" si="0"/>
        <v>2016</v>
      </c>
    </row>
    <row r="21" spans="2:10">
      <c r="B21" s="17" t="s">
        <v>192</v>
      </c>
      <c r="C21" s="7">
        <f>Kontantstrømrapport!C18/Inntektsrapport!C4</f>
        <v>0.31629579341731412</v>
      </c>
      <c r="D21" s="7">
        <f>Kontantstrømrapport!D18/Inntektsrapport!D4</f>
        <v>0.23779583814916144</v>
      </c>
      <c r="E21" s="7">
        <f>Kontantstrømrapport!E18/Inntektsrapport!E4</f>
        <v>0.30959236752625857</v>
      </c>
      <c r="F21" s="7">
        <f>Kontantstrømrapport!F18/Inntektsrapport!F4</f>
        <v>0.15391604833946271</v>
      </c>
      <c r="G21" s="7">
        <f>Kontantstrømrapport!G18/Inntektsrapport!G4</f>
        <v>0.20775438454229309</v>
      </c>
      <c r="H21" s="7">
        <f>Kontantstrømrapport!H18/Inntektsrapport!H4</f>
        <v>0.32692274008420169</v>
      </c>
      <c r="I21" s="7">
        <f>Kontantstrømrapport!I18/Inntektsrapport!I4</f>
        <v>0.26938253127759515</v>
      </c>
      <c r="J21" s="7">
        <f>Kontantstrømrapport!J18/Inntektsrapport!J4</f>
        <v>0.26527702060083319</v>
      </c>
    </row>
    <row r="23" spans="2:10">
      <c r="B23" s="17" t="s">
        <v>194</v>
      </c>
      <c r="D23" s="7">
        <f>Kontantstrømrapport!D18/((Balanserapport!D31+Balanserapport!C31)/2)</f>
        <v>0.21603178400698239</v>
      </c>
      <c r="E23" s="7">
        <f>Kontantstrømrapport!E18/((Balanserapport!E31+Balanserapport!D31)/2)</f>
        <v>0.23462395631061</v>
      </c>
      <c r="F23" s="7">
        <f>Kontantstrømrapport!F18/((Balanserapport!F31+Balanserapport!E31)/2)</f>
        <v>0.11722407666409793</v>
      </c>
      <c r="G23" s="7">
        <f>Kontantstrømrapport!G18/((Balanserapport!G31+Balanserapport!F31)/2)</f>
        <v>0.18212934159426386</v>
      </c>
      <c r="H23" s="7">
        <f>Kontantstrømrapport!H18/((Balanserapport!H31+Balanserapport!G31)/2)</f>
        <v>0.26683400355793679</v>
      </c>
      <c r="I23" s="7">
        <f>Kontantstrømrapport!I18/((Balanserapport!I31+Balanserapport!H31)/2)</f>
        <v>0.20799263854101388</v>
      </c>
      <c r="J23" s="7">
        <f>Kontantstrømrapport!J18/((Balanserapport!J31+Balanserapport!I31)/2)</f>
        <v>0.18195616384726374</v>
      </c>
    </row>
    <row r="24" spans="2:10">
      <c r="B24" s="17" t="s">
        <v>196</v>
      </c>
      <c r="D24" s="7">
        <f>Kontantstrømrapport!D18/((Balanserapport!D38+Balanserapport!C38)/2)</f>
        <v>0.30211682992868516</v>
      </c>
      <c r="E24" s="7">
        <f>Kontantstrømrapport!E18/((Balanserapport!E38+Balanserapport!D38)/2)</f>
        <v>0.41664544389548208</v>
      </c>
      <c r="F24" s="7">
        <f>Kontantstrømrapport!F18/((Balanserapport!F38+Balanserapport!E38)/2)</f>
        <v>0.2457895549895586</v>
      </c>
      <c r="G24" s="7">
        <f>Kontantstrømrapport!G18/((Balanserapport!G38+Balanserapport!F38)/2)</f>
        <v>0.35348333048174146</v>
      </c>
      <c r="H24" s="7">
        <f>Kontantstrømrapport!H18/((Balanserapport!H38+Balanserapport!G38)/2)</f>
        <v>0.4705038710836621</v>
      </c>
      <c r="I24" s="7">
        <f>Kontantstrømrapport!I18/((Balanserapport!I38+Balanserapport!H38)/2)</f>
        <v>0.33066997406406146</v>
      </c>
      <c r="J24" s="7">
        <f>Kontantstrømrapport!J18/((Balanserapport!J38+Balanserapport!I38)/2)</f>
        <v>0.27721564358170475</v>
      </c>
    </row>
    <row r="26" spans="2:10">
      <c r="B26" s="17" t="s">
        <v>198</v>
      </c>
      <c r="C26" s="11">
        <f>Kontantstrømrapport!C18/Balanserapport!C52</f>
        <v>1.3409635214941049</v>
      </c>
      <c r="D26" s="11">
        <f>Kontantstrømrapport!D18/Balanserapport!D52</f>
        <v>1.560344</v>
      </c>
      <c r="E26" s="11">
        <f>Kontantstrømrapport!E18/Balanserapport!E52</f>
        <v>1.6291770066959574</v>
      </c>
      <c r="F26" s="11">
        <f>Kontantstrømrapport!F18/Balanserapport!F52</f>
        <v>0.89920972261578669</v>
      </c>
      <c r="G26" s="11">
        <f>Kontantstrømrapport!G18/Balanserapport!G52</f>
        <v>1.3764761266436869</v>
      </c>
      <c r="H26" s="11">
        <f>Kontantstrømrapport!H18/Balanserapport!H52</f>
        <v>2.416999820909504</v>
      </c>
      <c r="I26" s="11">
        <f>Kontantstrømrapport!I18/Balanserapport!I52</f>
        <v>1.8547035592217298</v>
      </c>
      <c r="J26" s="11">
        <f>Kontantstrømrapport!J18/Balanserapport!J52</f>
        <v>2.1520821723491563</v>
      </c>
    </row>
    <row r="27" spans="2:10">
      <c r="B27" s="17" t="s">
        <v>213</v>
      </c>
      <c r="C27" s="11">
        <f>(Kontantstrømrapport!C18+Kontantstrømrapport!C42)/Balanserapport!C52</f>
        <v>1.3054302019003219</v>
      </c>
      <c r="D27" s="11">
        <f>(Kontantstrømrapport!D18+Kontantstrømrapport!D42)/Balanserapport!D52</f>
        <v>1.4192</v>
      </c>
      <c r="E27" s="11">
        <f>(Kontantstrømrapport!E18+Kontantstrømrapport!E42)/Balanserapport!E52</f>
        <v>0.86822387839727222</v>
      </c>
      <c r="F27" s="11">
        <f>(Kontantstrømrapport!F18+Kontantstrømrapport!F42)/Balanserapport!F52</f>
        <v>0.74537955354050567</v>
      </c>
      <c r="G27" s="11">
        <f>(Kontantstrømrapport!G18+Kontantstrømrapport!G42)/Balanserapport!G52</f>
        <v>1.1168826333035449</v>
      </c>
      <c r="H27" s="11">
        <f>(Kontantstrømrapport!H18+Kontantstrømrapport!H42)/Balanserapport!H52</f>
        <v>1.8159170122194823</v>
      </c>
      <c r="I27" s="11">
        <f>(Kontantstrømrapport!I18+Kontantstrømrapport!I42)/Balanserapport!I52</f>
        <v>1.15183516709139</v>
      </c>
      <c r="J27" s="11">
        <f>(Kontantstrømrapport!J18+Kontantstrømrapport!J42)/Balanserapport!J52</f>
        <v>1.1372815238867218</v>
      </c>
    </row>
    <row r="28" spans="2:10">
      <c r="B28" s="17" t="s">
        <v>201</v>
      </c>
      <c r="C28" s="11">
        <f>Kontantstrømrapport!C18/Balanserapport!C43</f>
        <v>2.0637304226091522</v>
      </c>
      <c r="D28" s="11">
        <f>Kontantstrømrapport!D18/Balanserapport!D43</f>
        <v>1.2394227469720269</v>
      </c>
      <c r="E28" s="11">
        <f>Kontantstrømrapport!E18/Balanserapport!E43</f>
        <v>0.41324986157645222</v>
      </c>
      <c r="F28" s="11">
        <f>Kontantstrømrapport!F18/Balanserapport!F43</f>
        <v>0.28836951945144784</v>
      </c>
      <c r="G28" s="11">
        <f>Kontantstrømrapport!G18/Balanserapport!G43</f>
        <v>0.48323988178885396</v>
      </c>
      <c r="H28" s="11">
        <f>Kontantstrømrapport!H18/Balanserapport!H43</f>
        <v>0.8464811089078339</v>
      </c>
      <c r="I28" s="11">
        <f>Kontantstrømrapport!I18/Balanserapport!I43</f>
        <v>0.8292801992420421</v>
      </c>
      <c r="J28" s="11">
        <f>Kontantstrømrapport!J18/Balanserapport!J43</f>
        <v>0.57627241655537098</v>
      </c>
    </row>
    <row r="29" spans="2:10">
      <c r="B29" s="17" t="s">
        <v>203</v>
      </c>
      <c r="C29" s="12">
        <f>Kontantstrømrapport!C18/Balanserapport!C53</f>
        <v>0.81281526632061862</v>
      </c>
      <c r="D29" s="12">
        <f>Kontantstrømrapport!D18/Balanserapport!D53</f>
        <v>0.69074289842651582</v>
      </c>
      <c r="E29" s="12">
        <f>Kontantstrømrapport!E18/Balanserapport!E53</f>
        <v>0.32963587727873894</v>
      </c>
      <c r="F29" s="12">
        <f>Kontantstrømrapport!F18/Balanserapport!F53</f>
        <v>0.21834726173338054</v>
      </c>
      <c r="G29" s="12">
        <f>Kontantstrømrapport!G18/Balanserapport!G53</f>
        <v>0.35767190135934301</v>
      </c>
      <c r="H29" s="12">
        <f>Kontantstrømrapport!H18/Balanserapport!H53</f>
        <v>0.62692098793665318</v>
      </c>
      <c r="I29" s="12">
        <f>Kontantstrømrapport!I18/Balanserapport!I53</f>
        <v>0.57305448748567056</v>
      </c>
      <c r="J29" s="12">
        <f>Kontantstrømrapport!J18/Balanserapport!J53</f>
        <v>0.45455440400924302</v>
      </c>
    </row>
    <row r="31" spans="2:10">
      <c r="B31" s="18" t="s">
        <v>205</v>
      </c>
      <c r="C31" s="12">
        <f>Kontantstrømrapport!C18/(Kontantstrømrapport!C22+Kontantstrømrapport!C37+Kontantstrømrapport!C22)</f>
        <v>62.584079601990048</v>
      </c>
      <c r="D31" s="12">
        <f>Kontantstrømrapport!D18/(Kontantstrømrapport!D22+Kontantstrømrapport!D37+Kontantstrømrapport!D22)</f>
        <v>78.964777327935224</v>
      </c>
      <c r="E31" s="12">
        <f>Kontantstrømrapport!E18/(Kontantstrømrapport!E22+Kontantstrømrapport!E37+Kontantstrømrapport!E22)</f>
        <v>71.666374627650256</v>
      </c>
      <c r="F31" s="12">
        <f>Kontantstrømrapport!F18/(Kontantstrømrapport!F22+Kontantstrømrapport!F37+Kontantstrømrapport!F22)</f>
        <v>63.213368747233289</v>
      </c>
      <c r="G31" s="12">
        <f>Kontantstrømrapport!G18/(Kontantstrømrapport!G22+Kontantstrømrapport!G37+Kontantstrømrapport!G22)</f>
        <v>52.858032887345523</v>
      </c>
      <c r="H31" s="12">
        <f>Kontantstrømrapport!H18/(Kontantstrømrapport!H22+Kontantstrømrapport!H37+Kontantstrømrapport!H22)</f>
        <v>41.74938130592043</v>
      </c>
      <c r="I31" s="12">
        <f>Kontantstrømrapport!I18/(Kontantstrømrapport!I22+Kontantstrømrapport!I37+Kontantstrømrapport!I22)</f>
        <v>58.156328107248349</v>
      </c>
      <c r="J31" s="12">
        <f>Kontantstrømrapport!J18/(Kontantstrømrapport!J22+Kontantstrømrapport!J37+Kontantstrømrapport!J22)</f>
        <v>19.943170348113895</v>
      </c>
    </row>
    <row r="32" spans="2:10">
      <c r="B32" s="17" t="s">
        <v>207</v>
      </c>
      <c r="C32" s="12">
        <f>(Kontantstrømrapport!C18-Kontantstrømrapport!C39-Kontantstrømrapport!C14)/-Kontantstrømrapport!C39</f>
        <v>14.408968163729392</v>
      </c>
      <c r="D32" s="12">
        <f>(Kontantstrømrapport!D18-Kontantstrømrapport!D39-Kontantstrømrapport!D14)/-Kontantstrømrapport!D39</f>
        <v>20.138749877342754</v>
      </c>
      <c r="E32" s="12">
        <f>(Kontantstrømrapport!E18-Kontantstrømrapport!E39-Kontantstrømrapport!E14)/-Kontantstrømrapport!E39</f>
        <v>14.243243243243244</v>
      </c>
      <c r="F32" s="12">
        <f>(Kontantstrømrapport!F18-Kontantstrømrapport!F39-Kontantstrømrapport!F14)/-Kontantstrømrapport!F39</f>
        <v>16.390332975295383</v>
      </c>
      <c r="G32" s="12">
        <f>(Kontantstrømrapport!G18-Kontantstrømrapport!G39-Kontantstrømrapport!G14)/-Kontantstrømrapport!G39</f>
        <v>17.911568092568722</v>
      </c>
      <c r="H32" s="12">
        <f>(Kontantstrømrapport!H18-Kontantstrømrapport!H39-Kontantstrømrapport!H14)/-Kontantstrømrapport!H39</f>
        <v>26.156641998635386</v>
      </c>
      <c r="I32" s="12">
        <f>(Kontantstrømrapport!I18-Kontantstrømrapport!I39-Kontantstrømrapport!I14)/-Kontantstrømrapport!I39</f>
        <v>30.328093484872738</v>
      </c>
      <c r="J32" s="12">
        <f>(Kontantstrømrapport!J18-Kontantstrømrapport!J39-Kontantstrømrapport!J14)/-Kontantstrømrapport!J39</f>
        <v>33.970025279884432</v>
      </c>
    </row>
    <row r="33" spans="2:10">
      <c r="B33" s="17" t="s">
        <v>209</v>
      </c>
      <c r="C33" s="12">
        <f>Kontantstrømrapport!C43/Kontantstrømrapport!C18</f>
        <v>0.67433528891150085</v>
      </c>
      <c r="D33" s="12">
        <f>Kontantstrømrapport!D43/Kontantstrømrapport!D18</f>
        <v>-0.76855872807534753</v>
      </c>
      <c r="E33" s="12">
        <f>Kontantstrømrapport!E43/Kontantstrømrapport!E18</f>
        <v>0.78620293398533003</v>
      </c>
      <c r="F33" s="12">
        <f>Kontantstrømrapport!F43/Kontantstrømrapport!F18</f>
        <v>-0.72697988081149023</v>
      </c>
      <c r="G33" s="12">
        <f>Kontantstrømrapport!G43/Kontantstrømrapport!G18</f>
        <v>-0.30164453281240039</v>
      </c>
      <c r="H33" s="12">
        <f>Kontantstrømrapport!H43/Kontantstrømrapport!H18</f>
        <v>-0.4723917568550382</v>
      </c>
      <c r="I33" s="12">
        <f>Kontantstrømrapport!I43/Kontantstrømrapport!I18</f>
        <v>-0.61156519995103131</v>
      </c>
      <c r="J33" s="12">
        <f>Kontantstrømrapport!J43/Kontantstrømrapport!J18</f>
        <v>2.7695418662215941E-2</v>
      </c>
    </row>
    <row r="34" spans="2:10">
      <c r="B34" s="17" t="s">
        <v>211</v>
      </c>
      <c r="C34">
        <f>Kontantstrømrapport!C18+Kontantstrømrapport!C24</f>
        <v>167497</v>
      </c>
      <c r="D34">
        <f>Kontantstrømrapport!D18+Kontantstrømrapport!D24</f>
        <v>127175</v>
      </c>
      <c r="E34">
        <f>Kontantstrømrapport!E18+Kontantstrømrapport!E24</f>
        <v>310991</v>
      </c>
      <c r="F34">
        <f>Kontantstrømrapport!F18+Kontantstrømrapport!F24</f>
        <v>171348</v>
      </c>
      <c r="G34">
        <f>Kontantstrømrapport!G18+Kontantstrømrapport!G24</f>
        <v>317712</v>
      </c>
      <c r="H34">
        <f>Kontantstrømrapport!H18+Kontantstrømrapport!H24</f>
        <v>639983</v>
      </c>
      <c r="I34">
        <f>Kontantstrømrapport!I18+Kontantstrømrapport!I24</f>
        <v>160211</v>
      </c>
      <c r="J34">
        <f>Kontantstrømrapport!J18+Kontantstrømrapport!J24</f>
        <v>162994</v>
      </c>
    </row>
    <row r="36" spans="2:10">
      <c r="B36" s="1" t="s">
        <v>175</v>
      </c>
      <c r="C36" s="12">
        <f>Kontantstrømrapport!C18/Balanserapport!C52</f>
        <v>1.3409635214941049</v>
      </c>
      <c r="D36" s="12">
        <f>Kontantstrømrapport!D18/Balanserapport!D52</f>
        <v>1.560344</v>
      </c>
      <c r="E36" s="12">
        <f>Kontantstrømrapport!E18/Balanserapport!E52</f>
        <v>1.6291770066959574</v>
      </c>
      <c r="F36" s="12">
        <f>Kontantstrømrapport!F18/Balanserapport!F52</f>
        <v>0.89920972261578669</v>
      </c>
      <c r="G36" s="12">
        <f>Kontantstrømrapport!G18/Balanserapport!G52</f>
        <v>1.3764761266436869</v>
      </c>
      <c r="H36" s="12">
        <f>Kontantstrømrapport!H18/Balanserapport!H52</f>
        <v>2.416999820909504</v>
      </c>
      <c r="I36" s="12">
        <f>Kontantstrømrapport!I18/Balanserapport!I52</f>
        <v>1.8547035592217298</v>
      </c>
      <c r="J36" s="12">
        <f>Kontantstrømrapport!J18/Balanserapport!J52</f>
        <v>2.1520821723491563</v>
      </c>
    </row>
    <row r="37" spans="2:10">
      <c r="B37" s="1" t="s">
        <v>176</v>
      </c>
      <c r="C37" s="14">
        <f>-Kontantstrømrapport!C42/Kontantstrømrapport!C18</f>
        <v>2.6498349152847777E-2</v>
      </c>
      <c r="D37" s="14">
        <f>-Kontantstrømrapport!D42/Kontantstrømrapport!D18</f>
        <v>9.0456976153976298E-2</v>
      </c>
      <c r="E37" s="14">
        <f>-Kontantstrømrapport!E42/Kontantstrømrapport!E18</f>
        <v>0.46707823960880196</v>
      </c>
      <c r="F37" s="14">
        <f>-Kontantstrømrapport!F42/Kontantstrømrapport!F18</f>
        <v>0.17107262655900951</v>
      </c>
      <c r="G37" s="14">
        <f>-Kontantstrømrapport!G42/Kontantstrømrapport!G18</f>
        <v>0.18859280471003781</v>
      </c>
      <c r="H37" s="14">
        <f>-Kontantstrømrapport!H42/Kontantstrømrapport!H18</f>
        <v>0.24868963724781645</v>
      </c>
      <c r="I37" s="14">
        <f>-Kontantstrømrapport!I42/Kontantstrømrapport!I18</f>
        <v>0.3789653546711676</v>
      </c>
      <c r="J37" s="14">
        <f>-Kontantstrømrapport!J42/Kontantstrømrapport!J18</f>
        <v>0.47154363411444694</v>
      </c>
    </row>
    <row r="39" spans="2:10">
      <c r="B39" s="1" t="s">
        <v>184</v>
      </c>
      <c r="D39" s="7">
        <f>(Kontantstrømrapport!D18-Kontantstrømrapport!C18)/Kontantstrømrapport!C18</f>
        <v>3.3663502763777817E-2</v>
      </c>
      <c r="E39" s="7">
        <f>(Kontantstrømrapport!E18-Kontantstrømrapport!D18)/Kontantstrømrapport!D18</f>
        <v>1.0969734878975406</v>
      </c>
      <c r="F39" s="7">
        <f>(Kontantstrømrapport!F18-Kontantstrømrapport!E18)/Kontantstrømrapport!E18</f>
        <v>-0.30171638141809293</v>
      </c>
      <c r="G39" s="7">
        <f>(Kontantstrømrapport!G18-Kontantstrømrapport!F18)/Kontantstrømrapport!F18</f>
        <v>0.81210302593155415</v>
      </c>
      <c r="H39" s="7">
        <f>(Kontantstrømrapport!H18-Kontantstrømrapport!G18)/Kontantstrømrapport!G18</f>
        <v>0.69503780435257267</v>
      </c>
      <c r="I39" s="7">
        <f>(Kontantstrømrapport!I18-Kontantstrømrapport!H18)/Kontantstrømrapport!H18</f>
        <v>-0.12470959990333295</v>
      </c>
      <c r="J39" s="7">
        <f>(Kontantstrømrapport!J18-Kontantstrømrapport!I18)/Kontantstrømrapport!I18</f>
        <v>0.10648209648389374</v>
      </c>
    </row>
    <row r="40" spans="2:10">
      <c r="B40" s="1" t="s">
        <v>185</v>
      </c>
      <c r="C40" s="7">
        <f>-Kontantstrømrapport!C24/Kontantstrømrapport!C18</f>
        <v>0.11232120238909116</v>
      </c>
      <c r="D40" s="7">
        <f>-Kontantstrømrapport!D24/Kontantstrømrapport!D18</f>
        <v>0.34796429505288579</v>
      </c>
      <c r="E40" s="7">
        <f>-Kontantstrømrapport!E24/Kontantstrømrapport!E18</f>
        <v>0.23963080684596577</v>
      </c>
      <c r="F40" s="7">
        <f>-Kontantstrømrapport!F24/Kontantstrømrapport!F18</f>
        <v>0.40003781539086408</v>
      </c>
      <c r="G40" s="7">
        <f>-Kontantstrømrapport!G24/Kontantstrømrapport!G18</f>
        <v>0.38610291517642353</v>
      </c>
      <c r="H40" s="7">
        <f>-Kontantstrømrapport!H24/Kontantstrømrapport!H18</f>
        <v>0.2704568201559896</v>
      </c>
      <c r="I40" s="7">
        <f>-Kontantstrømrapport!I24/Kontantstrømrapport!I18</f>
        <v>0.7913479145340554</v>
      </c>
      <c r="J40" s="7">
        <f>-Kontantstrømrapport!J24/Kontantstrømrapport!J18</f>
        <v>0.80815184575311416</v>
      </c>
    </row>
    <row r="41" spans="2:10">
      <c r="B41" s="1" t="s">
        <v>168</v>
      </c>
      <c r="C41" s="7">
        <f>-Kontantstrømrapport!C39/Kontantstrømrapport!C18</f>
        <v>7.4576953855774786E-2</v>
      </c>
      <c r="D41" s="7">
        <f>-Kontantstrømrapport!D39/Kontantstrømrapport!D18</f>
        <v>5.2250016662992262E-2</v>
      </c>
      <c r="E41" s="7">
        <f>-Kontantstrømrapport!E39/Kontantstrømrapport!E18</f>
        <v>8.1508557457212708E-2</v>
      </c>
      <c r="F41" s="7">
        <f>-Kontantstrømrapport!F39/Kontantstrømrapport!F18</f>
        <v>8.1495668737176036E-2</v>
      </c>
      <c r="G41" s="7">
        <f>-Kontantstrømrapport!G39/Kontantstrømrapport!G18</f>
        <v>6.4457725401085533E-2</v>
      </c>
      <c r="H41" s="7">
        <f>-Kontantstrømrapport!H39/Kontantstrømrapport!H18</f>
        <v>4.3438610730497311E-2</v>
      </c>
      <c r="I41" s="7">
        <f>-Kontantstrømrapport!I39/Kontantstrømrapport!I18</f>
        <v>4.0679153675645126E-2</v>
      </c>
      <c r="J41" s="7">
        <f>-Kontantstrømrapport!J39/Kontantstrømrapport!J18</f>
        <v>3.5851030898106047E-2</v>
      </c>
    </row>
  </sheetData>
  <pageMargins left="0" right="0" top="0" bottom="0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M23"/>
  <sheetViews>
    <sheetView zoomScale="92" workbookViewId="0"/>
  </sheetViews>
  <sheetFormatPr baseColWidth="10" defaultColWidth="11.1640625" defaultRowHeight="16"/>
  <cols>
    <col min="2" max="2" width="14.83203125" bestFit="1" customWidth="1"/>
  </cols>
  <sheetData>
    <row r="2" spans="2:11">
      <c r="B2" s="1" t="s">
        <v>128</v>
      </c>
      <c r="C2" t="s">
        <v>131</v>
      </c>
    </row>
    <row r="3" spans="2:11">
      <c r="B3" s="1" t="s">
        <v>129</v>
      </c>
      <c r="C3" t="s">
        <v>132</v>
      </c>
    </row>
    <row r="4" spans="2:11">
      <c r="B4" s="1" t="s">
        <v>130</v>
      </c>
      <c r="C4" t="s">
        <v>133</v>
      </c>
    </row>
    <row r="5" spans="2:11">
      <c r="B5" s="1" t="s">
        <v>170</v>
      </c>
      <c r="C5" t="s">
        <v>177</v>
      </c>
    </row>
    <row r="6" spans="2:11">
      <c r="B6" s="1" t="s">
        <v>171</v>
      </c>
      <c r="C6" t="s">
        <v>178</v>
      </c>
    </row>
    <row r="7" spans="2:11">
      <c r="B7" s="1" t="s">
        <v>180</v>
      </c>
      <c r="C7" t="s">
        <v>181</v>
      </c>
    </row>
    <row r="8" spans="2:11">
      <c r="B8" s="1" t="s">
        <v>172</v>
      </c>
      <c r="C8" t="s">
        <v>179</v>
      </c>
    </row>
    <row r="10" spans="2:11">
      <c r="C10" s="27">
        <v>2009</v>
      </c>
      <c r="D10" s="27">
        <v>2010</v>
      </c>
      <c r="E10" s="27">
        <f t="shared" ref="E10:K10" si="0">D10+1</f>
        <v>2011</v>
      </c>
      <c r="F10" s="27">
        <f t="shared" si="0"/>
        <v>2012</v>
      </c>
      <c r="G10" s="27">
        <f t="shared" si="0"/>
        <v>2013</v>
      </c>
      <c r="H10" s="27">
        <f t="shared" si="0"/>
        <v>2014</v>
      </c>
      <c r="I10" s="27">
        <f t="shared" si="0"/>
        <v>2015</v>
      </c>
      <c r="J10" s="27">
        <f t="shared" si="0"/>
        <v>2016</v>
      </c>
      <c r="K10" s="27">
        <f t="shared" si="0"/>
        <v>2017</v>
      </c>
    </row>
    <row r="11" spans="2:11">
      <c r="B11" s="1" t="s">
        <v>128</v>
      </c>
      <c r="D11" s="7">
        <f>Inntektsrapport!D42/((Balanserapport!C38+Balanserapport!D38)/2)</f>
        <v>0.40228597805411503</v>
      </c>
      <c r="E11" s="7">
        <f>Inntektsrapport!E42/((Balanserapport!D38+Balanserapport!E38)/2)</f>
        <v>0.32946263943360671</v>
      </c>
      <c r="F11" s="7">
        <f>Inntektsrapport!F42/((Balanserapport!E38+Balanserapport!F38)/2)</f>
        <v>0.23053689816745218</v>
      </c>
      <c r="G11" s="7">
        <f>Inntektsrapport!G42/((Balanserapport!F38+Balanserapport!G38)/2)</f>
        <v>0.40244533395897603</v>
      </c>
      <c r="H11" s="7">
        <f>Inntektsrapport!H42/((Balanserapport!G38+Balanserapport!H38)/2)</f>
        <v>0.34707275277358385</v>
      </c>
      <c r="I11" s="7">
        <f>Inntektsrapport!I42/((Balanserapport!H38+Balanserapport!I38)/2)</f>
        <v>0.34890243285348077</v>
      </c>
      <c r="J11" s="7">
        <f>Inntektsrapport!J42/((Balanserapport!I38+Balanserapport!J38)/2)</f>
        <v>0.43686541696515402</v>
      </c>
      <c r="K11" s="7">
        <f>Inntektsrapport!K42/((Balanserapport!J38+Balanserapport!K38)/2)</f>
        <v>0.14254186210118258</v>
      </c>
    </row>
    <row r="12" spans="2:11">
      <c r="B12" s="1" t="s">
        <v>129</v>
      </c>
      <c r="D12" s="7">
        <f>Inntektsrapport!D42/((Balanserapport!C31+Balanserapport!D31)/2)</f>
        <v>0.28765877604547407</v>
      </c>
      <c r="E12" s="7">
        <f>Inntektsrapport!E42/((Balanserapport!D31+Balanserapport!E31)/2)</f>
        <v>0.18552903686579109</v>
      </c>
      <c r="F12" s="7">
        <f>Inntektsrapport!F42/((Balanserapport!E31+Balanserapport!F31)/2)</f>
        <v>0.10994964788407213</v>
      </c>
      <c r="G12" s="7">
        <f>Inntektsrapport!G42/((Balanserapport!F31+Balanserapport!G31)/2)</f>
        <v>0.20735660604345804</v>
      </c>
      <c r="H12" s="7">
        <f>Inntektsrapport!H42/((Balanserapport!G31+Balanserapport!H31)/2)</f>
        <v>0.19683326289143729</v>
      </c>
      <c r="I12" s="7">
        <f>Inntektsrapport!I42/((Balanserapport!H31+Balanserapport!I31)/2)</f>
        <v>0.21946092265551576</v>
      </c>
      <c r="J12" s="7">
        <f>Inntektsrapport!J42/((Balanserapport!I31+Balanserapport!J31)/2)</f>
        <v>0.28674556154723746</v>
      </c>
      <c r="K12" s="7">
        <f>Inntektsrapport!K42/((Balanserapport!J31+Balanserapport!K31)/2)</f>
        <v>9.6731567733773977E-2</v>
      </c>
    </row>
    <row r="13" spans="2:11">
      <c r="B13" s="1" t="s">
        <v>130</v>
      </c>
      <c r="D13" s="7">
        <f>Inntektsrapport!D34/(((Balanserapport!C31-Balanserapport!C52)+(Balanserapport!D31-Balanserapport!D52)/2))</f>
        <v>0.31240997597379394</v>
      </c>
      <c r="E13" s="7">
        <f>Inntektsrapport!E34/(((Balanserapport!D31-Balanserapport!D52)+(Balanserapport!E31-Balanserapport!E52)/2))</f>
        <v>0.19217949760182099</v>
      </c>
      <c r="F13" s="7">
        <f>Inntektsrapport!F34/(((Balanserapport!E31-Balanserapport!E52)+(Balanserapport!F31-Balanserapport!F52)/2))</f>
        <v>0.10811431754646718</v>
      </c>
      <c r="G13" s="7">
        <f>Inntektsrapport!G34/(((Balanserapport!F31-Balanserapport!F52)+(Balanserapport!G31-Balanserapport!G52)/2))</f>
        <v>0.19365873405529652</v>
      </c>
      <c r="H13" s="7">
        <f>Inntektsrapport!H34/(((Balanserapport!G31-Balanserapport!G52)+(Balanserapport!H31-Balanserapport!H52)/2))</f>
        <v>0.19452381996698268</v>
      </c>
      <c r="I13" s="7">
        <f>Inntektsrapport!I34/(((Balanserapport!H31-Balanserapport!H52)+(Balanserapport!I31-Balanserapport!I52)/2))</f>
        <v>0.19137088057766619</v>
      </c>
      <c r="J13" s="7">
        <f>Inntektsrapport!J34/(((Balanserapport!I31-Balanserapport!I52)+(Balanserapport!J31-Balanserapport!J52)/2))</f>
        <v>0.27809414962531942</v>
      </c>
      <c r="K13" s="7">
        <f>Inntektsrapport!K34/(((Balanserapport!J31-Balanserapport!J52)+(Balanserapport!K31-Balanserapport!K52)/2))</f>
        <v>9.0941206263009847E-2</v>
      </c>
    </row>
    <row r="15" spans="2:11">
      <c r="B15" s="1" t="s">
        <v>170</v>
      </c>
      <c r="C15" s="7">
        <f>Inntektsrapport!C33/Inntektsrapport!C4</f>
        <v>0.30037967363154056</v>
      </c>
      <c r="D15" s="7">
        <f>Inntektsrapport!D33/Inntektsrapport!D4</f>
        <v>0.3524027934241391</v>
      </c>
      <c r="E15" s="7">
        <f>Inntektsrapport!E33/Inntektsrapport!E4</f>
        <v>0.30465024388914624</v>
      </c>
      <c r="F15" s="7">
        <f>Inntektsrapport!F33/Inntektsrapport!F4</f>
        <v>0.21734003612956632</v>
      </c>
      <c r="G15" s="7">
        <f>Inntektsrapport!G33/Inntektsrapport!G4</f>
        <v>0.27043239461101426</v>
      </c>
      <c r="H15" s="7">
        <f>Inntektsrapport!H33/Inntektsrapport!H4</f>
        <v>0.34693750538046353</v>
      </c>
      <c r="I15" s="7">
        <f>Inntektsrapport!I33/Inntektsrapport!I4</f>
        <v>0.38896133580179088</v>
      </c>
      <c r="J15" s="7">
        <f>Inntektsrapport!J33/Inntektsrapport!J4</f>
        <v>0.40535163297307325</v>
      </c>
      <c r="K15" s="7">
        <f>Inntektsrapport!K33/Inntektsrapport!K4</f>
        <v>0.4141158377517109</v>
      </c>
    </row>
    <row r="16" spans="2:11">
      <c r="B16" s="1" t="s">
        <v>171</v>
      </c>
      <c r="C16" s="7">
        <f>Inntektsrapport!C34/Inntektsrapport!C4</f>
        <v>0.32250299632060209</v>
      </c>
      <c r="D16" s="7">
        <f>Inntektsrapport!D34/Inntektsrapport!D4</f>
        <v>0.38475418550326013</v>
      </c>
      <c r="E16" s="7">
        <f>Inntektsrapport!E34/Inntektsrapport!E4</f>
        <v>0.30330817233016322</v>
      </c>
      <c r="F16" s="7">
        <f>Inntektsrapport!F34/Inntektsrapport!F4</f>
        <v>0.1851316918380809</v>
      </c>
      <c r="G16" s="7">
        <f>Inntektsrapport!G34/Inntektsrapport!G4</f>
        <v>0.2815323949723032</v>
      </c>
      <c r="H16" s="7">
        <f>Inntektsrapport!H34/Inntektsrapport!H4</f>
        <v>0.31072526225916486</v>
      </c>
      <c r="I16" s="7">
        <f>Inntektsrapport!I34/Inntektsrapport!I4</f>
        <v>0.32583849846493235</v>
      </c>
      <c r="J16" s="7">
        <f>Inntektsrapport!J34/Inntektsrapport!J4</f>
        <v>0.52255731595292199</v>
      </c>
      <c r="K16" s="7">
        <f>Inntektsrapport!K34/Inntektsrapport!K4</f>
        <v>0.17217388951708584</v>
      </c>
    </row>
    <row r="17" spans="2:13">
      <c r="B17" s="1" t="s">
        <v>180</v>
      </c>
      <c r="C17" s="7">
        <f>Inntektsrapport!C35/Inntektsrapport!C4</f>
        <v>0.26608835583716778</v>
      </c>
      <c r="D17" s="7">
        <f>Inntektsrapport!D35/Inntektsrapport!D4</f>
        <v>0.30150741515608159</v>
      </c>
      <c r="E17" s="7">
        <f>Inntektsrapport!E35/Inntektsrapport!E4</f>
        <v>0.25215882012759144</v>
      </c>
      <c r="F17" s="7">
        <f>Inntektsrapport!F35/Inntektsrapport!F4</f>
        <v>0.1706227392074777</v>
      </c>
      <c r="G17" s="7">
        <f>Inntektsrapport!G35/Inntektsrapport!G4</f>
        <v>0.24519395395011243</v>
      </c>
      <c r="H17" s="7">
        <f>Inntektsrapport!H35/Inntektsrapport!H4</f>
        <v>0.31041035374474674</v>
      </c>
      <c r="I17" s="7">
        <f>Inntektsrapport!I35/Inntektsrapport!I4</f>
        <v>0.35340761860857722</v>
      </c>
      <c r="J17" s="7">
        <f>Inntektsrapport!J35/Inntektsrapport!J4</f>
        <v>0.36837017428495955</v>
      </c>
      <c r="K17" s="7">
        <f>Inntektsrapport!K35/Inntektsrapport!K4</f>
        <v>0.37000818822248727</v>
      </c>
    </row>
    <row r="18" spans="2:13">
      <c r="B18" s="1" t="s">
        <v>172</v>
      </c>
      <c r="C18" s="7">
        <f>Inntektsrapport!C46/Inntektsrapport!C4</f>
        <v>0.24930728420205678</v>
      </c>
      <c r="D18" s="7">
        <f>Inntektsrapport!D46/Inntektsrapport!D4</f>
        <v>0.31663886897533811</v>
      </c>
      <c r="E18" s="7">
        <f>Inntektsrapport!E46/Inntektsrapport!E4</f>
        <v>0.24481035385877745</v>
      </c>
      <c r="F18" s="7">
        <f>Inntektsrapport!F46/Inntektsrapport!F4</f>
        <v>0.15161968673337847</v>
      </c>
      <c r="G18" s="7">
        <f>Inntektsrapport!G46/Inntektsrapport!G4</f>
        <v>0.23653104816744216</v>
      </c>
      <c r="H18" s="7">
        <f>Inntektsrapport!H46/Inntektsrapport!H4</f>
        <v>0.24115843103261297</v>
      </c>
      <c r="I18" s="7">
        <f>Inntektsrapport!I46/Inntektsrapport!I4</f>
        <v>0.28423572716878515</v>
      </c>
      <c r="J18" s="7">
        <f>Inntektsrapport!J46/Inntektsrapport!J4</f>
        <v>0.41805128570206385</v>
      </c>
      <c r="K18" s="7">
        <f>Inntektsrapport!K46/Inntektsrapport!K4</f>
        <v>0.13564863480554232</v>
      </c>
    </row>
    <row r="19" spans="2:13">
      <c r="M19" s="1"/>
    </row>
    <row r="20" spans="2:13">
      <c r="B20" s="1" t="s">
        <v>182</v>
      </c>
      <c r="D20" s="7">
        <f>(Inntektsrapport!D4-Inntektsrapport!C4)/Inntektsrapport!C4</f>
        <v>0.37489125242010513</v>
      </c>
      <c r="E20" s="7">
        <f>(Inntektsrapport!E4-Inntektsrapport!D4)/Inntektsrapport!D4</f>
        <v>0.61067138739740456</v>
      </c>
      <c r="F20" s="7">
        <f>(Inntektsrapport!F4-Inntektsrapport!E4)/Inntektsrapport!E4</f>
        <v>0.40455320295634217</v>
      </c>
      <c r="G20" s="7">
        <f>(Inntektsrapport!G4-Inntektsrapport!F4)/Inntektsrapport!F4</f>
        <v>0.34250710303824644</v>
      </c>
      <c r="H20" s="7">
        <f>(Inntektsrapport!H4-Inntektsrapport!G4)/Inntektsrapport!G4</f>
        <v>7.7170513524048398E-2</v>
      </c>
      <c r="I20" s="7">
        <f>(Inntektsrapport!I4-Inntektsrapport!H4)/Inntektsrapport!H4</f>
        <v>6.2252754890491958E-2</v>
      </c>
      <c r="J20" s="7">
        <f>(Inntektsrapport!J4-Inntektsrapport!I4)/Inntektsrapport!I4</f>
        <v>0.12360636171603406</v>
      </c>
      <c r="K20" s="7">
        <f>(Inntektsrapport!K4-Inntektsrapport!J4)/Inntektsrapport!J4</f>
        <v>0.17715224033826607</v>
      </c>
    </row>
    <row r="21" spans="2:13">
      <c r="B21" s="1" t="s">
        <v>304</v>
      </c>
      <c r="C21" s="20">
        <f>((Inntektsrapport!K4/Inntektsrapport!C4)^(1/9))-1</f>
        <v>0.22734164183987415</v>
      </c>
      <c r="D21" t="s">
        <v>305</v>
      </c>
      <c r="G21" s="20">
        <f>(((Inntektsrapport!K4/Inntektsrapport!G4)^(1/5))-1)</f>
        <v>8.6405183617580539E-2</v>
      </c>
      <c r="H21" t="s">
        <v>305</v>
      </c>
    </row>
    <row r="22" spans="2:13">
      <c r="B22" s="1" t="s">
        <v>183</v>
      </c>
      <c r="D22" s="7">
        <f>(Inntektsrapport!D46-Inntektsrapport!C46)/Inntektsrapport!C46</f>
        <v>0.74621456618794035</v>
      </c>
      <c r="E22" s="7">
        <f>(Inntektsrapport!E46-Inntektsrapport!D46)/Inntektsrapport!D46</f>
        <v>0.24529573256427337</v>
      </c>
      <c r="F22" s="7">
        <f>(Inntektsrapport!F46-Inntektsrapport!E46)/Inntektsrapport!E46</f>
        <v>-0.13011066208640856</v>
      </c>
      <c r="G22" s="7">
        <f>(Inntektsrapport!G46-Inntektsrapport!F46)/Inntektsrapport!F46</f>
        <v>1.0943494812271404</v>
      </c>
      <c r="H22" s="7">
        <f>(Inntektsrapport!H46-Inntektsrapport!G46)/Inntektsrapport!G46</f>
        <v>9.8243773951237068E-2</v>
      </c>
      <c r="I22" s="7">
        <f>(Inntektsrapport!I46-Inntektsrapport!H46)/Inntektsrapport!H46</f>
        <v>0.25199928914163855</v>
      </c>
      <c r="J22" s="7">
        <f>(Inntektsrapport!J46-Inntektsrapport!I46)/Inntektsrapport!I46</f>
        <v>0.65258987255839784</v>
      </c>
      <c r="K22" s="7">
        <f>(Inntektsrapport!K46-Inntektsrapport!J46)/Inntektsrapport!J46</f>
        <v>-0.61803946113450947</v>
      </c>
    </row>
    <row r="23" spans="2:13">
      <c r="B23" s="1" t="s">
        <v>304</v>
      </c>
      <c r="C23" s="20">
        <f>(((Inntektsrapport!K42/Inntektsrapport!C42)^(1/9))-1)</f>
        <v>0.14708772285944627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25"/>
  <sheetViews>
    <sheetView zoomScale="70" zoomScaleNormal="70" zoomScalePageLayoutView="84" workbookViewId="0"/>
  </sheetViews>
  <sheetFormatPr baseColWidth="10" defaultColWidth="11.1640625" defaultRowHeight="16"/>
  <cols>
    <col min="2" max="2" width="26.33203125" bestFit="1" customWidth="1"/>
    <col min="3" max="7" width="12.5" bestFit="1" customWidth="1"/>
    <col min="8" max="9" width="13.6640625" bestFit="1" customWidth="1"/>
    <col min="10" max="10" width="13.5" bestFit="1" customWidth="1"/>
  </cols>
  <sheetData>
    <row r="2" spans="2:11">
      <c r="B2" s="1" t="s">
        <v>136</v>
      </c>
      <c r="C2" t="s">
        <v>138</v>
      </c>
    </row>
    <row r="3" spans="2:11">
      <c r="B3" s="1" t="s">
        <v>137</v>
      </c>
      <c r="C3" t="s">
        <v>139</v>
      </c>
    </row>
    <row r="4" spans="2:11">
      <c r="B4" s="1" t="s">
        <v>152</v>
      </c>
      <c r="C4" t="s">
        <v>140</v>
      </c>
    </row>
    <row r="5" spans="2:11">
      <c r="B5" s="1" t="s">
        <v>155</v>
      </c>
      <c r="C5" t="s">
        <v>156</v>
      </c>
    </row>
    <row r="6" spans="2:11">
      <c r="C6" s="27">
        <v>2010</v>
      </c>
      <c r="D6" s="27">
        <f t="shared" ref="D6" si="0">C6+1</f>
        <v>2011</v>
      </c>
      <c r="E6" s="27">
        <f t="shared" ref="E6" si="1">D6+1</f>
        <v>2012</v>
      </c>
      <c r="F6" s="27">
        <f t="shared" ref="F6" si="2">E6+1</f>
        <v>2013</v>
      </c>
      <c r="G6" s="27">
        <f t="shared" ref="G6" si="3">F6+1</f>
        <v>2014</v>
      </c>
      <c r="H6" s="27">
        <f t="shared" ref="H6" si="4">G6+1</f>
        <v>2015</v>
      </c>
      <c r="I6" s="27">
        <f t="shared" ref="I6" si="5">H6+1</f>
        <v>2016</v>
      </c>
      <c r="J6" s="27">
        <f t="shared" ref="J6" si="6">I6+1</f>
        <v>2017</v>
      </c>
    </row>
    <row r="7" spans="2:11">
      <c r="B7" s="1" t="s">
        <v>154</v>
      </c>
      <c r="C7" s="1">
        <v>49.3</v>
      </c>
      <c r="D7" s="1">
        <v>36</v>
      </c>
      <c r="E7" s="1">
        <v>60.75</v>
      </c>
      <c r="F7" s="1">
        <v>94.75</v>
      </c>
      <c r="G7" s="1">
        <v>177</v>
      </c>
      <c r="H7" s="1">
        <v>257.5</v>
      </c>
      <c r="I7" s="1">
        <v>342.4</v>
      </c>
      <c r="J7" s="1">
        <v>345</v>
      </c>
    </row>
    <row r="8" spans="2:11">
      <c r="B8" s="1" t="s">
        <v>147</v>
      </c>
      <c r="C8">
        <v>48858065</v>
      </c>
      <c r="D8">
        <v>48858065</v>
      </c>
      <c r="E8">
        <v>48858065</v>
      </c>
      <c r="F8">
        <v>48858065</v>
      </c>
      <c r="G8">
        <v>48858065</v>
      </c>
      <c r="H8">
        <v>48858065</v>
      </c>
      <c r="I8">
        <v>48858065</v>
      </c>
      <c r="J8">
        <v>48858065</v>
      </c>
    </row>
    <row r="9" spans="2:11">
      <c r="B9" s="1" t="s">
        <v>148</v>
      </c>
      <c r="C9" s="10">
        <f t="shared" ref="C9:J9" si="7">C7*C8</f>
        <v>2408702604.5</v>
      </c>
      <c r="D9" s="10">
        <f t="shared" si="7"/>
        <v>1758890340</v>
      </c>
      <c r="E9" s="10">
        <f t="shared" si="7"/>
        <v>2968127448.75</v>
      </c>
      <c r="F9" s="10">
        <f t="shared" si="7"/>
        <v>4629301658.75</v>
      </c>
      <c r="G9" s="10">
        <f t="shared" si="7"/>
        <v>8647877505</v>
      </c>
      <c r="H9" s="10">
        <f t="shared" si="7"/>
        <v>12580951737.5</v>
      </c>
      <c r="I9" s="10">
        <f t="shared" si="7"/>
        <v>16729001455.999998</v>
      </c>
      <c r="J9" s="10">
        <f t="shared" si="7"/>
        <v>16856032425</v>
      </c>
    </row>
    <row r="10" spans="2:11">
      <c r="B10" s="1" t="s">
        <v>149</v>
      </c>
      <c r="C10">
        <v>107.51</v>
      </c>
      <c r="D10">
        <v>104.59</v>
      </c>
      <c r="E10">
        <v>100.41</v>
      </c>
      <c r="F10">
        <v>104.7</v>
      </c>
      <c r="G10">
        <v>112.06</v>
      </c>
      <c r="H10">
        <v>120.04</v>
      </c>
      <c r="I10">
        <v>124.78</v>
      </c>
      <c r="J10">
        <v>125.39</v>
      </c>
    </row>
    <row r="11" spans="2:11">
      <c r="B11" s="1" t="s">
        <v>150</v>
      </c>
      <c r="C11" s="10">
        <f t="shared" ref="C11:J11" si="8">(C9/C10)*100</f>
        <v>2240445172.0770164</v>
      </c>
      <c r="D11" s="10">
        <f t="shared" si="8"/>
        <v>1681700296.3954489</v>
      </c>
      <c r="E11" s="10">
        <f t="shared" si="8"/>
        <v>2956007816.7015238</v>
      </c>
      <c r="F11" s="10">
        <f t="shared" si="8"/>
        <v>4421491555.635148</v>
      </c>
      <c r="G11" s="10">
        <f t="shared" si="8"/>
        <v>7717184994.6457253</v>
      </c>
      <c r="H11" s="10">
        <f t="shared" si="8"/>
        <v>10480632903.615461</v>
      </c>
      <c r="I11" s="10">
        <f t="shared" si="8"/>
        <v>13406797127.744829</v>
      </c>
      <c r="J11" s="10">
        <f t="shared" si="8"/>
        <v>13442884141.478586</v>
      </c>
    </row>
    <row r="13" spans="2:11">
      <c r="B13" s="1"/>
      <c r="C13" s="7"/>
      <c r="D13" s="7"/>
      <c r="E13" s="7"/>
      <c r="F13" s="7"/>
      <c r="G13" s="7"/>
      <c r="H13" s="7"/>
      <c r="I13" s="7"/>
      <c r="J13" s="7"/>
    </row>
    <row r="15" spans="2:11">
      <c r="C15" s="27">
        <v>2010</v>
      </c>
      <c r="D15" s="27">
        <f t="shared" ref="D15:J15" si="9">C15+1</f>
        <v>2011</v>
      </c>
      <c r="E15" s="27">
        <f t="shared" si="9"/>
        <v>2012</v>
      </c>
      <c r="F15" s="27">
        <f t="shared" si="9"/>
        <v>2013</v>
      </c>
      <c r="G15" s="27">
        <f t="shared" si="9"/>
        <v>2014</v>
      </c>
      <c r="H15" s="27">
        <f t="shared" si="9"/>
        <v>2015</v>
      </c>
      <c r="I15" s="27">
        <f t="shared" si="9"/>
        <v>2016</v>
      </c>
      <c r="J15" s="27">
        <f t="shared" si="9"/>
        <v>2017</v>
      </c>
    </row>
    <row r="16" spans="2:11">
      <c r="B16" s="1" t="s">
        <v>134</v>
      </c>
      <c r="C16" s="11">
        <f>(C11/(Inntektsrapport!D42))/1000</f>
        <v>8.6266857086415918</v>
      </c>
      <c r="D16" s="11">
        <f>(D11/(Inntektsrapport!E42))/1000</f>
        <v>5.1997894247842531</v>
      </c>
      <c r="E16" s="11">
        <f>(E11/(Inntektsrapport!F42))/1000</f>
        <v>11.035026847229206</v>
      </c>
      <c r="F16" s="11">
        <f>(F11/(Inntektsrapport!G42))/1000</f>
        <v>7.5039994630767364</v>
      </c>
      <c r="G16" s="11">
        <f>(G11/(Inntektsrapport!H42))/1000</f>
        <v>11.925707566230713</v>
      </c>
      <c r="H16" s="11">
        <f>(H11/(Inntektsrapport!I42))/1000</f>
        <v>12.936258096850015</v>
      </c>
      <c r="I16" s="12">
        <f>(I11/(Inntektsrapport!J42))/1000</f>
        <v>10.013389574881845</v>
      </c>
      <c r="J16" s="12">
        <f>(J11/(Inntektsrapport!K42))/1000</f>
        <v>26.286334706314381</v>
      </c>
      <c r="K16" s="11"/>
    </row>
    <row r="17" spans="2:13">
      <c r="B17" s="1" t="s">
        <v>308</v>
      </c>
      <c r="C17" s="11">
        <f t="shared" ref="C17:J17" si="10">AVERAGE($C$16:$J$16)</f>
        <v>11.690898923501091</v>
      </c>
      <c r="D17" s="11">
        <f t="shared" si="10"/>
        <v>11.690898923501091</v>
      </c>
      <c r="E17" s="11">
        <f t="shared" si="10"/>
        <v>11.690898923501091</v>
      </c>
      <c r="F17" s="11">
        <f t="shared" si="10"/>
        <v>11.690898923501091</v>
      </c>
      <c r="G17" s="11">
        <f t="shared" si="10"/>
        <v>11.690898923501091</v>
      </c>
      <c r="H17" s="11">
        <f t="shared" si="10"/>
        <v>11.690898923501091</v>
      </c>
      <c r="I17" s="11">
        <f t="shared" si="10"/>
        <v>11.690898923501091</v>
      </c>
      <c r="J17" s="11">
        <f t="shared" si="10"/>
        <v>11.690898923501091</v>
      </c>
      <c r="K17" s="11"/>
    </row>
    <row r="18" spans="2:13">
      <c r="B18" s="1" t="s">
        <v>303</v>
      </c>
      <c r="C18" s="11">
        <f>((C11/Inntektsrapport!C4))/1000</f>
        <v>3.7555759591612254</v>
      </c>
      <c r="D18" s="11">
        <f>((D11/Inntektsrapport!D4))/1000</f>
        <v>2.0503239362450789</v>
      </c>
      <c r="E18" s="11">
        <f>((E11/Inntektsrapport!E4))/1000</f>
        <v>2.2375487980409572</v>
      </c>
      <c r="F18" s="11">
        <f>((F11/Inntektsrapport!F4))/1000</f>
        <v>2.3828545998559711</v>
      </c>
      <c r="G18" s="11">
        <f>((G11/Inntektsrapport!G4))/1000</f>
        <v>3.0979261592239373</v>
      </c>
      <c r="H18" s="11">
        <f>((H11/Inntektsrapport!H4))/1000</f>
        <v>3.9058467903426544</v>
      </c>
      <c r="I18" s="11">
        <f>((I11/Inntektsrapport!I4))/1000</f>
        <v>4.7035402605720149</v>
      </c>
      <c r="J18" s="11">
        <f>((J11/Inntektsrapport!J4))/1000</f>
        <v>4.1973781199526226</v>
      </c>
      <c r="K18" s="11"/>
      <c r="M18" s="11"/>
    </row>
    <row r="19" spans="2:13">
      <c r="B19" s="1" t="s">
        <v>308</v>
      </c>
      <c r="C19" s="11">
        <f>AVERAGE($C$18:$J$18)</f>
        <v>3.2913743279243075</v>
      </c>
      <c r="D19" s="11">
        <f t="shared" ref="D19:J19" si="11">AVERAGE($C$18:$J$18)</f>
        <v>3.2913743279243075</v>
      </c>
      <c r="E19" s="11">
        <f t="shared" si="11"/>
        <v>3.2913743279243075</v>
      </c>
      <c r="F19" s="11">
        <f t="shared" si="11"/>
        <v>3.2913743279243075</v>
      </c>
      <c r="G19" s="11">
        <f t="shared" si="11"/>
        <v>3.2913743279243075</v>
      </c>
      <c r="H19" s="11">
        <f t="shared" si="11"/>
        <v>3.2913743279243075</v>
      </c>
      <c r="I19" s="11">
        <f t="shared" si="11"/>
        <v>3.2913743279243075</v>
      </c>
      <c r="J19" s="11">
        <f t="shared" si="11"/>
        <v>3.2913743279243075</v>
      </c>
      <c r="K19" s="11"/>
      <c r="M19" s="11"/>
    </row>
    <row r="20" spans="2:13">
      <c r="B20" s="1" t="s">
        <v>135</v>
      </c>
      <c r="C20" s="11">
        <f>(C11/((Balanserapport!C38+Balanserapport!D38)/2))/1000</f>
        <v>3.4703946976663387</v>
      </c>
      <c r="D20" s="11">
        <f>(D11/((Balanserapport!D38+Balanserapport!E38)/2))/1000</f>
        <v>1.7131363483883757</v>
      </c>
      <c r="E20" s="11">
        <f>(E11/((Balanserapport!E38+Balanserapport!F38)/2))/1000</f>
        <v>2.5439808605547807</v>
      </c>
      <c r="F20" s="11">
        <f>(F11/((Balanserapport!F38+Balanserapport!G38)/2))/1000</f>
        <v>3.0199495699458936</v>
      </c>
      <c r="G20" s="11">
        <f>(G11/((Balanserapport!G38+Balanserapport!H38)/2))/1000</f>
        <v>4.1390881537844511</v>
      </c>
      <c r="H20" s="11">
        <f>(H11/((Balanserapport!H38+Balanserapport!I38)/2))/1000</f>
        <v>4.5134919220115099</v>
      </c>
      <c r="I20" s="11">
        <f>(I11/((Balanserapport!I38+Balanserapport!J38)/2))/1000</f>
        <v>4.3745036118652836</v>
      </c>
      <c r="J20" s="11">
        <f>(J11/((Balanserapport!J38+Balanserapport!K38)/2))/1000</f>
        <v>3.7469030968529942</v>
      </c>
      <c r="K20" s="11"/>
    </row>
    <row r="21" spans="2:13">
      <c r="B21" s="1" t="s">
        <v>308</v>
      </c>
      <c r="C21" s="11">
        <f>AVERAGE($C$20:$J$20)</f>
        <v>3.4401810326337032</v>
      </c>
      <c r="D21" s="11">
        <f t="shared" ref="D21:J21" si="12">AVERAGE($C$20:$J$20)</f>
        <v>3.4401810326337032</v>
      </c>
      <c r="E21" s="11">
        <f t="shared" si="12"/>
        <v>3.4401810326337032</v>
      </c>
      <c r="F21" s="11">
        <f t="shared" si="12"/>
        <v>3.4401810326337032</v>
      </c>
      <c r="G21" s="11">
        <f t="shared" si="12"/>
        <v>3.4401810326337032</v>
      </c>
      <c r="H21" s="11">
        <f t="shared" si="12"/>
        <v>3.4401810326337032</v>
      </c>
      <c r="I21" s="11">
        <f t="shared" si="12"/>
        <v>3.4401810326337032</v>
      </c>
      <c r="J21" s="11">
        <f t="shared" si="12"/>
        <v>3.4401810326337032</v>
      </c>
      <c r="K21" s="11"/>
    </row>
    <row r="23" spans="2:13">
      <c r="B23" s="1" t="s">
        <v>151</v>
      </c>
      <c r="C23" s="11">
        <f>(C11/(Kontantstrømrapport!D18+Kontantstrømrapport!D24))/1000</f>
        <v>17.617025139194151</v>
      </c>
      <c r="D23" s="11">
        <f>(D11/(Kontantstrømrapport!E18+Kontantstrømrapport!E24))/1000</f>
        <v>5.4075529401026046</v>
      </c>
      <c r="E23" s="11">
        <f>(E11/(Kontantstrømrapport!F18+Kontantstrømrapport!F24))/1000</f>
        <v>17.251487129709851</v>
      </c>
      <c r="F23" s="11">
        <f>(F11/(Kontantstrømrapport!G18+Kontantstrømrapport!G24))/1000</f>
        <v>13.916665268026225</v>
      </c>
      <c r="G23" s="11">
        <f>(G11/(Kontantstrømrapport!H18+Kontantstrømrapport!H24))/1000</f>
        <v>12.058421855964495</v>
      </c>
      <c r="H23" s="11">
        <f>(H11/(Kontantstrømrapport!I18+Kontantstrømrapport!I24))/1000</f>
        <v>65.417686074086433</v>
      </c>
      <c r="I23" s="11">
        <f>(I11/(Kontantstrømrapport!J18+Kontantstrømrapport!J24))/1000</f>
        <v>82.253316856723742</v>
      </c>
      <c r="J23" s="11">
        <f>(J11/(Kontantstrømrapport!K18+Kontantstrømrapport!K24))/1000</f>
        <v>16.400441327905011</v>
      </c>
    </row>
    <row r="24" spans="2:13">
      <c r="B24" s="1" t="s">
        <v>157</v>
      </c>
      <c r="C24" s="12">
        <f t="shared" ref="C24:J24" si="13">C16/10</f>
        <v>0.86266857086415916</v>
      </c>
      <c r="D24" s="12">
        <f t="shared" si="13"/>
        <v>0.51997894247842535</v>
      </c>
      <c r="E24" s="12">
        <f t="shared" si="13"/>
        <v>1.1035026847229206</v>
      </c>
      <c r="F24" s="12">
        <f t="shared" si="13"/>
        <v>0.75039994630767359</v>
      </c>
      <c r="G24" s="12">
        <f t="shared" si="13"/>
        <v>1.1925707566230712</v>
      </c>
      <c r="H24" s="12">
        <f t="shared" si="13"/>
        <v>1.2936258096850015</v>
      </c>
      <c r="I24" s="12">
        <f t="shared" si="13"/>
        <v>1.0013389574881846</v>
      </c>
      <c r="J24" s="12">
        <f t="shared" si="13"/>
        <v>2.628633470631438</v>
      </c>
    </row>
    <row r="25" spans="2:13">
      <c r="B25" s="1" t="s">
        <v>158</v>
      </c>
      <c r="C25" s="12">
        <f t="shared" ref="C25:J25" si="14">C16/20</f>
        <v>0.43133428543207958</v>
      </c>
      <c r="D25" s="12">
        <f t="shared" si="14"/>
        <v>0.25998947123921268</v>
      </c>
      <c r="E25" s="12">
        <f t="shared" si="14"/>
        <v>0.55175134236146028</v>
      </c>
      <c r="F25" s="12">
        <f t="shared" si="14"/>
        <v>0.3751999731538368</v>
      </c>
      <c r="G25" s="12">
        <f t="shared" si="14"/>
        <v>0.59628537831153561</v>
      </c>
      <c r="H25" s="12">
        <f t="shared" si="14"/>
        <v>0.64681290484250076</v>
      </c>
      <c r="I25" s="12">
        <f t="shared" si="14"/>
        <v>0.50066947874409229</v>
      </c>
      <c r="J25" s="12">
        <f t="shared" si="14"/>
        <v>1.314316735315719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Markedspris</vt:lpstr>
      <vt:lpstr>Inntektsrapport</vt:lpstr>
      <vt:lpstr>Balanserapport</vt:lpstr>
      <vt:lpstr>Kontantstrømrapport</vt:lpstr>
      <vt:lpstr>Estimates</vt:lpstr>
      <vt:lpstr>DCF</vt:lpstr>
      <vt:lpstr>Kontantstrøm analyse</vt:lpstr>
      <vt:lpstr>Lønnsomhet</vt:lpstr>
      <vt:lpstr>Verdivurdering</vt:lpstr>
      <vt:lpstr>Finansiell helse</vt:lpstr>
      <vt:lpstr>Utbytte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Håkon R. Rolfsen</cp:lastModifiedBy>
  <cp:lastPrinted>2018-03-21T14:38:17Z</cp:lastPrinted>
  <dcterms:created xsi:type="dcterms:W3CDTF">2018-01-21T17:27:20Z</dcterms:created>
  <dcterms:modified xsi:type="dcterms:W3CDTF">2018-03-25T11:57:00Z</dcterms:modified>
</cp:coreProperties>
</file>